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rkdikgale\OneDrive - Fetakgomo Tubatse Local Municipality\Desktop\projects\mashifane water BOQ\mashifane park\roads and stormwater\"/>
    </mc:Choice>
  </mc:AlternateContent>
  <xr:revisionPtr revIDLastSave="0" documentId="13_ncr:1_{15120704-76E7-4407-A42F-D24B12B49155}" xr6:coauthVersionLast="47" xr6:coauthVersionMax="47" xr10:uidLastSave="{00000000-0000-0000-0000-000000000000}"/>
  <bookViews>
    <workbookView xWindow="-105" yWindow="0" windowWidth="14610" windowHeight="15585" tabRatio="802" activeTab="1" xr2:uid="{00000000-000D-0000-FFFF-FFFF00000000}"/>
  </bookViews>
  <sheets>
    <sheet name="SUMMARY" sheetId="15" r:id="rId1"/>
    <sheet name="C1.2" sheetId="1" r:id="rId2"/>
    <sheet name="C1.3 " sheetId="2" r:id="rId3"/>
    <sheet name="C1.4" sheetId="4" r:id="rId4"/>
    <sheet name="C1.5" sheetId="3" r:id="rId5"/>
    <sheet name="C1.6" sheetId="5" r:id="rId6"/>
    <sheet name="C1.7" sheetId="6" r:id="rId7"/>
    <sheet name="C3.1" sheetId="20" r:id="rId8"/>
    <sheet name="C3.2" sheetId="22" r:id="rId9"/>
    <sheet name="C3.3" sheetId="23" r:id="rId10"/>
    <sheet name="C4.1" sheetId="7" r:id="rId11"/>
    <sheet name="C4.2" sheetId="24" r:id="rId12"/>
    <sheet name="C4.4" sheetId="8" r:id="rId13"/>
    <sheet name="C.5.1" sheetId="9" r:id="rId14"/>
    <sheet name="C5.2" sheetId="21" r:id="rId15"/>
    <sheet name="C5.3" sheetId="10" r:id="rId16"/>
    <sheet name="C5.4" sheetId="11" r:id="rId17"/>
    <sheet name="C6.2" sheetId="19" r:id="rId18"/>
    <sheet name="C8.1" sheetId="12" r:id="rId19"/>
    <sheet name="C.9.1" sheetId="13" r:id="rId20"/>
    <sheet name="C.11.6" sheetId="16" r:id="rId21"/>
    <sheet name="C11.7" sheetId="17" r:id="rId22"/>
    <sheet name="C11.9" sheetId="18" r:id="rId23"/>
    <sheet name="G.10" sheetId="14" r:id="rId24"/>
  </sheets>
  <externalReferences>
    <externalReference r:id="rId25"/>
  </externalReferences>
  <definedNames>
    <definedName name="_xlnm.Print_Area" localSheetId="13">'C.5.1'!$A$1:$F$62</definedName>
    <definedName name="_xlnm.Print_Area" localSheetId="19">'C.9.1'!$A$1:$F$43</definedName>
    <definedName name="_xlnm.Print_Area" localSheetId="1">'C1.2'!$A$1:$F$94</definedName>
    <definedName name="_xlnm.Print_Area" localSheetId="2">'C1.3 '!$A$1:$F$55</definedName>
    <definedName name="_xlnm.Print_Area" localSheetId="3">'C1.4'!$A$1:$F$120</definedName>
    <definedName name="_xlnm.Print_Area" localSheetId="4">'C1.5'!$A$1:$F$92</definedName>
    <definedName name="_xlnm.Print_Area" localSheetId="6">'C1.7'!$A$1:$F$38</definedName>
    <definedName name="_xlnm.Print_Area" localSheetId="21">'C11.7'!$A$1:$F$52</definedName>
    <definedName name="_xlnm.Print_Area" localSheetId="22">'C11.9'!$A$1:$F$48</definedName>
    <definedName name="_xlnm.Print_Area" localSheetId="7">'C3.1'!$A$1:$I$123</definedName>
    <definedName name="_xlnm.Print_Area" localSheetId="8">'C3.2'!$A$1:$F$150</definedName>
    <definedName name="_xlnm.Print_Area" localSheetId="9">'C3.3'!$A$1:$F$73</definedName>
    <definedName name="_xlnm.Print_Area" localSheetId="10">'C4.1'!$A$1:$F$46</definedName>
    <definedName name="_xlnm.Print_Area" localSheetId="11">'C4.2'!$A$1:$F$51</definedName>
    <definedName name="_xlnm.Print_Area" localSheetId="15">'C5.3'!$A$1:$F$44</definedName>
    <definedName name="_xlnm.Print_Area" localSheetId="16">'C5.4'!$A$1:$F$50</definedName>
    <definedName name="_xlnm.Print_Area" localSheetId="17">'C6.2'!$A$1:$F$53</definedName>
    <definedName name="_xlnm.Print_Area" localSheetId="23">G.10!$A$1:$F$49</definedName>
    <definedName name="_xlnm.Print_Area" localSheetId="0">SUMMARY!$A$1:$C$63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  <c r="F14" i="1"/>
  <c r="D20" i="23"/>
  <c r="D18" i="23"/>
  <c r="D16" i="23"/>
  <c r="D14" i="23"/>
  <c r="D12" i="23"/>
  <c r="D10" i="23"/>
  <c r="D117" i="22"/>
  <c r="D109" i="22"/>
  <c r="D105" i="22"/>
  <c r="D101" i="22"/>
  <c r="D97" i="22"/>
  <c r="D91" i="22"/>
  <c r="D34" i="22"/>
  <c r="D26" i="22"/>
  <c r="F94" i="4" l="1"/>
  <c r="F44" i="2"/>
  <c r="F42" i="2"/>
  <c r="F38" i="2"/>
  <c r="F35" i="2"/>
  <c r="F33" i="2"/>
  <c r="F31" i="2"/>
  <c r="F29" i="2"/>
  <c r="F27" i="2"/>
  <c r="F25" i="2"/>
  <c r="F22" i="2"/>
  <c r="F18" i="2"/>
  <c r="D20" i="2" s="1"/>
  <c r="F20" i="2" s="1"/>
  <c r="D16" i="11"/>
  <c r="D14" i="11"/>
  <c r="F36" i="24" l="1"/>
  <c r="F18" i="23"/>
  <c r="F16" i="23"/>
  <c r="D20" i="22"/>
  <c r="F16" i="22"/>
  <c r="F14" i="22"/>
  <c r="F12" i="22"/>
  <c r="F10" i="22"/>
  <c r="F90" i="20" l="1"/>
  <c r="F42" i="20"/>
  <c r="F29" i="20"/>
  <c r="F17" i="20"/>
  <c r="F94" i="20"/>
  <c r="F88" i="20"/>
  <c r="F84" i="20"/>
  <c r="F66" i="20"/>
  <c r="F61" i="20"/>
  <c r="F57" i="20"/>
  <c r="F55" i="20"/>
  <c r="F47" i="20"/>
  <c r="F40" i="20"/>
  <c r="F38" i="20"/>
  <c r="F13" i="20"/>
  <c r="F16" i="19" l="1"/>
  <c r="D18" i="19" s="1"/>
  <c r="F18" i="19" s="1"/>
  <c r="B38" i="15"/>
  <c r="B32" i="15"/>
  <c r="F20" i="21"/>
  <c r="F16" i="21"/>
  <c r="S28" i="24"/>
  <c r="S26" i="24"/>
  <c r="S29" i="24" s="1"/>
  <c r="J41" i="24"/>
  <c r="U27" i="24"/>
  <c r="U28" i="24"/>
  <c r="T27" i="24"/>
  <c r="T28" i="24"/>
  <c r="S27" i="24"/>
  <c r="Q29" i="24"/>
  <c r="Q28" i="24"/>
  <c r="F46" i="24"/>
  <c r="F40" i="24"/>
  <c r="F34" i="24"/>
  <c r="F28" i="24"/>
  <c r="F22" i="24"/>
  <c r="F16" i="24"/>
  <c r="F10" i="24"/>
  <c r="D12" i="24" s="1"/>
  <c r="F12" i="24" s="1"/>
  <c r="F38" i="23"/>
  <c r="F36" i="23"/>
  <c r="F34" i="23"/>
  <c r="F26" i="23"/>
  <c r="F20" i="23"/>
  <c r="F14" i="23"/>
  <c r="F12" i="23"/>
  <c r="F10" i="23"/>
  <c r="B20" i="15"/>
  <c r="B18" i="15"/>
  <c r="F32" i="9"/>
  <c r="F101" i="20"/>
  <c r="F96" i="20"/>
  <c r="F99" i="20"/>
  <c r="F25" i="20"/>
  <c r="F11" i="20"/>
  <c r="F83" i="22"/>
  <c r="F81" i="22"/>
  <c r="F60" i="22"/>
  <c r="F141" i="22"/>
  <c r="F137" i="22"/>
  <c r="F135" i="22"/>
  <c r="F133" i="22"/>
  <c r="F131" i="22"/>
  <c r="F127" i="22"/>
  <c r="F125" i="22"/>
  <c r="F123" i="22"/>
  <c r="F119" i="22"/>
  <c r="F117" i="22"/>
  <c r="F115" i="22"/>
  <c r="F113" i="22"/>
  <c r="F109" i="22"/>
  <c r="F107" i="22"/>
  <c r="F105" i="22"/>
  <c r="F101" i="22"/>
  <c r="F99" i="22"/>
  <c r="F97" i="22"/>
  <c r="F91" i="22"/>
  <c r="F89" i="22"/>
  <c r="F87" i="22"/>
  <c r="F70" i="22"/>
  <c r="F68" i="22"/>
  <c r="F66" i="22"/>
  <c r="F64" i="22"/>
  <c r="F56" i="22"/>
  <c r="F54" i="22"/>
  <c r="F52" i="22"/>
  <c r="F50" i="22"/>
  <c r="F48" i="22"/>
  <c r="F46" i="22"/>
  <c r="F44" i="22"/>
  <c r="F42" i="22"/>
  <c r="F40" i="22"/>
  <c r="F38" i="22"/>
  <c r="F36" i="22"/>
  <c r="F34" i="22"/>
  <c r="F32" i="22"/>
  <c r="F30" i="22"/>
  <c r="F28" i="22"/>
  <c r="F26" i="22"/>
  <c r="F20" i="22"/>
  <c r="D14" i="5"/>
  <c r="F10" i="7"/>
  <c r="F16" i="8"/>
  <c r="D18" i="8" s="1"/>
  <c r="F18" i="8" s="1"/>
  <c r="F18" i="9"/>
  <c r="F12" i="9"/>
  <c r="F10" i="9"/>
  <c r="F36" i="9"/>
  <c r="F28" i="9"/>
  <c r="F26" i="9"/>
  <c r="F21" i="10"/>
  <c r="F14" i="11"/>
  <c r="F16" i="11"/>
  <c r="D29" i="10"/>
  <c r="F14" i="10"/>
  <c r="F18" i="10"/>
  <c r="F73" i="23" l="1"/>
  <c r="C22" i="15" s="1"/>
  <c r="F12" i="21"/>
  <c r="F46" i="21" s="1"/>
  <c r="C32" i="15" s="1"/>
  <c r="U26" i="24"/>
  <c r="T26" i="24"/>
  <c r="F51" i="24"/>
  <c r="C26" i="15" s="1"/>
  <c r="F68" i="20"/>
  <c r="F75" i="20" s="1"/>
  <c r="F111" i="20" s="1"/>
  <c r="C18" i="15" s="1"/>
  <c r="F72" i="22"/>
  <c r="F79" i="22" s="1"/>
  <c r="F150" i="22" s="1"/>
  <c r="C20" i="15" s="1"/>
  <c r="F20" i="9"/>
  <c r="F61" i="9" s="1"/>
  <c r="M25" i="11" l="1"/>
  <c r="M23" i="11"/>
  <c r="D14" i="19"/>
  <c r="F12" i="19"/>
  <c r="F10" i="19"/>
  <c r="F18" i="12"/>
  <c r="D18" i="13"/>
  <c r="M26" i="11" l="1"/>
  <c r="M27" i="11" s="1"/>
  <c r="F38" i="14"/>
  <c r="F36" i="14"/>
  <c r="F30" i="14"/>
  <c r="F26" i="14"/>
  <c r="F24" i="14"/>
  <c r="F22" i="14"/>
  <c r="F18" i="14"/>
  <c r="D28" i="14" s="1"/>
  <c r="F28" i="14" s="1"/>
  <c r="F8" i="14"/>
  <c r="D10" i="14" s="1"/>
  <c r="F32" i="17"/>
  <c r="F30" i="17"/>
  <c r="F26" i="17"/>
  <c r="F22" i="17"/>
  <c r="C92" i="3"/>
  <c r="J16" i="20"/>
  <c r="I20" i="19"/>
  <c r="I21" i="19" s="1"/>
  <c r="F14" i="19" l="1"/>
  <c r="J16" i="19"/>
  <c r="J17" i="19" s="1"/>
  <c r="J20" i="19" l="1"/>
  <c r="J13" i="10" l="1"/>
  <c r="F50" i="4"/>
  <c r="F16" i="3" l="1"/>
  <c r="F12" i="18" l="1"/>
  <c r="F29" i="16"/>
  <c r="F19" i="16"/>
  <c r="F14" i="16"/>
  <c r="F10" i="14"/>
  <c r="F12" i="14"/>
  <c r="D14" i="14" s="1"/>
  <c r="F14" i="14" s="1"/>
  <c r="J12" i="14"/>
  <c r="F12" i="13"/>
  <c r="F18" i="13"/>
  <c r="J14" i="13"/>
  <c r="F10" i="13"/>
  <c r="F48" i="16" l="1"/>
  <c r="C44" i="15" s="1"/>
  <c r="F28" i="7" l="1"/>
  <c r="F22" i="7"/>
  <c r="F20" i="7"/>
  <c r="F16" i="7"/>
  <c r="F14" i="5"/>
  <c r="F10" i="5"/>
  <c r="F38" i="5" l="1"/>
  <c r="C14" i="15" s="1"/>
  <c r="F71" i="3"/>
  <c r="F69" i="3"/>
  <c r="F53" i="3"/>
  <c r="F48" i="3"/>
  <c r="F46" i="3"/>
  <c r="F44" i="3"/>
  <c r="F40" i="3"/>
  <c r="F38" i="3"/>
  <c r="F34" i="3"/>
  <c r="F26" i="3"/>
  <c r="F22" i="3"/>
  <c r="F20" i="3"/>
  <c r="F18" i="3"/>
  <c r="F14" i="3"/>
  <c r="F8" i="3"/>
  <c r="F116" i="4"/>
  <c r="F118" i="4"/>
  <c r="F108" i="4"/>
  <c r="F106" i="4"/>
  <c r="F104" i="4"/>
  <c r="F101" i="4"/>
  <c r="F98" i="4"/>
  <c r="F96" i="4"/>
  <c r="F85" i="4"/>
  <c r="F82" i="4"/>
  <c r="F77" i="4"/>
  <c r="F74" i="4"/>
  <c r="F70" i="4"/>
  <c r="E66" i="4"/>
  <c r="F56" i="4"/>
  <c r="F54" i="4"/>
  <c r="F52" i="4"/>
  <c r="F47" i="4"/>
  <c r="F41" i="4"/>
  <c r="F39" i="4"/>
  <c r="F35" i="4"/>
  <c r="F29" i="4"/>
  <c r="F27" i="4"/>
  <c r="F21" i="4"/>
  <c r="F16" i="2"/>
  <c r="F14" i="2"/>
  <c r="F12" i="2"/>
  <c r="F10" i="2"/>
  <c r="I10" i="2" s="1"/>
  <c r="F62" i="4" l="1"/>
  <c r="F54" i="2"/>
  <c r="C8" i="15" s="1"/>
  <c r="F79" i="1"/>
  <c r="D81" i="1" s="1"/>
  <c r="F81" i="1" s="1"/>
  <c r="F25" i="1"/>
  <c r="F23" i="1"/>
  <c r="F12" i="1"/>
  <c r="F10" i="1"/>
  <c r="F8" i="1"/>
  <c r="F59" i="1" l="1"/>
  <c r="F66" i="1" s="1"/>
  <c r="F93" i="1" s="1"/>
  <c r="F48" i="18"/>
  <c r="C48" i="15" s="1"/>
  <c r="F46" i="17"/>
  <c r="F43" i="17"/>
  <c r="F39" i="17"/>
  <c r="F24" i="17"/>
  <c r="F12" i="17"/>
  <c r="F52" i="17" l="1"/>
  <c r="C46" i="15" s="1"/>
  <c r="A3" i="15"/>
  <c r="A1" i="15"/>
  <c r="F22" i="13"/>
  <c r="F16" i="13"/>
  <c r="F10" i="12"/>
  <c r="F47" i="12" s="1"/>
  <c r="F29" i="11"/>
  <c r="F27" i="11"/>
  <c r="F23" i="11"/>
  <c r="F32" i="10"/>
  <c r="F29" i="10"/>
  <c r="F27" i="10"/>
  <c r="F16" i="10"/>
  <c r="F12" i="10"/>
  <c r="F12" i="8"/>
  <c r="D12" i="7"/>
  <c r="F12" i="7" s="1"/>
  <c r="F45" i="7" s="1"/>
  <c r="F12" i="6"/>
  <c r="F37" i="6" s="1"/>
  <c r="C16" i="15" s="1"/>
  <c r="F54" i="3"/>
  <c r="F61" i="3" s="1"/>
  <c r="C12" i="15" s="1"/>
  <c r="F68" i="4"/>
  <c r="A3" i="2"/>
  <c r="A3" i="4" s="1"/>
  <c r="A1" i="2"/>
  <c r="A1" i="4" s="1"/>
  <c r="C6" i="15"/>
  <c r="F119" i="4" l="1"/>
  <c r="C10" i="15" s="1"/>
  <c r="F50" i="8"/>
  <c r="C28" i="15" s="1"/>
  <c r="A3" i="3"/>
  <c r="A65" i="4"/>
  <c r="A1" i="3"/>
  <c r="A63" i="4"/>
  <c r="F42" i="13"/>
  <c r="C42" i="15" s="1"/>
  <c r="C50" i="15"/>
  <c r="C40" i="15"/>
  <c r="F49" i="11"/>
  <c r="C36" i="15" s="1"/>
  <c r="C34" i="15"/>
  <c r="C30" i="15"/>
  <c r="C24" i="15"/>
  <c r="A3" i="11" l="1"/>
  <c r="A3" i="22"/>
  <c r="A3" i="24"/>
  <c r="A3" i="23"/>
  <c r="A1" i="21"/>
  <c r="A1" i="23"/>
  <c r="A56" i="3"/>
  <c r="A1" i="22"/>
  <c r="A1" i="24"/>
  <c r="A1" i="9"/>
  <c r="A1" i="8"/>
  <c r="A1" i="5"/>
  <c r="A1" i="6" s="1"/>
  <c r="A1" i="16"/>
  <c r="A1" i="18"/>
  <c r="A1" i="14"/>
  <c r="A1" i="11"/>
  <c r="A1" i="17"/>
  <c r="A1" i="13"/>
  <c r="A1" i="7"/>
  <c r="A1" i="12"/>
  <c r="A3" i="7"/>
  <c r="A3" i="12"/>
  <c r="A3" i="18"/>
  <c r="A3" i="9"/>
  <c r="A3" i="17"/>
  <c r="A3" i="21"/>
  <c r="A1" i="10"/>
  <c r="A3" i="13"/>
  <c r="A3" i="14"/>
  <c r="A1" i="20"/>
  <c r="A1" i="19"/>
  <c r="A3" i="20"/>
  <c r="A3" i="19"/>
  <c r="A3" i="5"/>
  <c r="A3" i="6" s="1"/>
  <c r="A3" i="10"/>
  <c r="A3" i="16"/>
  <c r="A3" i="8"/>
  <c r="F52" i="19" l="1"/>
  <c r="C38" i="15" s="1"/>
  <c r="C58" i="15" l="1"/>
  <c r="C60" i="15" s="1"/>
  <c r="C62" i="15" s="1"/>
</calcChain>
</file>

<file path=xl/sharedStrings.xml><?xml version="1.0" encoding="utf-8"?>
<sst xmlns="http://schemas.openxmlformats.org/spreadsheetml/2006/main" count="1490" uniqueCount="869">
  <si>
    <t>C1.2 GENERAL REQUIREMENTS AND PROVISIONS</t>
  </si>
  <si>
    <t>Item</t>
  </si>
  <si>
    <t>Description</t>
  </si>
  <si>
    <t>Unit</t>
  </si>
  <si>
    <t>Quantity</t>
  </si>
  <si>
    <t>Rate</t>
  </si>
  <si>
    <t>Amount (R)</t>
  </si>
  <si>
    <t>C1.2</t>
  </si>
  <si>
    <t>GENERAL REQUIREMENTS AND PROVISIONS</t>
  </si>
  <si>
    <t>C1.2.4</t>
  </si>
  <si>
    <t>Stakeholder liaison</t>
  </si>
  <si>
    <t>month</t>
  </si>
  <si>
    <t>C1.2.5</t>
  </si>
  <si>
    <t>Safety:</t>
  </si>
  <si>
    <t>C1.2.5.1</t>
  </si>
  <si>
    <t>Health and safety plan</t>
  </si>
  <si>
    <t>Lump sum</t>
  </si>
  <si>
    <t>C1.2.5.2</t>
  </si>
  <si>
    <t>Implementation of health and safety plan</t>
  </si>
  <si>
    <t>C1.2.8</t>
  </si>
  <si>
    <t>Dayworks:</t>
  </si>
  <si>
    <t>C1.2.8.1</t>
  </si>
  <si>
    <t>Personnel:</t>
  </si>
  <si>
    <t>(a) Unskilled labourer</t>
  </si>
  <si>
    <t>h</t>
  </si>
  <si>
    <t>(b) Semi-skilled labourer</t>
  </si>
  <si>
    <t>(c) Skilled labourer</t>
  </si>
  <si>
    <t>(d) Gang leader</t>
  </si>
  <si>
    <t>(e) Foreman</t>
  </si>
  <si>
    <t>(f) Skilled Artisan</t>
  </si>
  <si>
    <t>C1.2.8.2</t>
  </si>
  <si>
    <t>Construction equipment (specify size and / or model number):</t>
  </si>
  <si>
    <t>(a) Motor grader</t>
  </si>
  <si>
    <t>(b) Vibratory roller</t>
  </si>
  <si>
    <t>(c) Pneumatic roller</t>
  </si>
  <si>
    <t>(d) Front end loader</t>
  </si>
  <si>
    <t>(e) Tractor loader backhoe</t>
  </si>
  <si>
    <t>(f) Excavator</t>
  </si>
  <si>
    <t>(g) Compressor</t>
  </si>
  <si>
    <t>(h) Other equipment (specify)</t>
  </si>
  <si>
    <t>C1.2.8.3</t>
  </si>
  <si>
    <t>Vehicles (specify size):</t>
  </si>
  <si>
    <t>(a) Light delivery vehicle</t>
  </si>
  <si>
    <t>km</t>
  </si>
  <si>
    <t>(b) Flatbed truck</t>
  </si>
  <si>
    <t>BC1.2.10</t>
  </si>
  <si>
    <t>Protection, Removal, Realignment and Replacement of services</t>
  </si>
  <si>
    <t>(a) Utility Services</t>
  </si>
  <si>
    <t xml:space="preserve">prov sum </t>
  </si>
  <si>
    <t xml:space="preserve"> Total Carried Forward</t>
  </si>
  <si>
    <t xml:space="preserve"> Brought Forward</t>
  </si>
  <si>
    <t>(b) Contractors Handling cost and profit in respect of sub-item BC1.2.10(a)</t>
  </si>
  <si>
    <t>%</t>
  </si>
  <si>
    <t>Prov sum</t>
  </si>
  <si>
    <t xml:space="preserve"> Total Carried Forward To Summary</t>
  </si>
  <si>
    <t>- 2 -</t>
  </si>
  <si>
    <t>C1.3 CONTRACTOR’S SITE ESTABLISHMENT AND GENERAL OBLIGATIONS</t>
  </si>
  <si>
    <t>C1.3</t>
  </si>
  <si>
    <t>CONTRACTOR’S SITE ESTABLISHMENT AND GENERAL OBLIGATIONS</t>
  </si>
  <si>
    <t>C1.3.1</t>
  </si>
  <si>
    <t>The Contractor's general obligations:</t>
  </si>
  <si>
    <t>C1.3.1.1</t>
  </si>
  <si>
    <t>Fixed obligations</t>
  </si>
  <si>
    <t>C1.3.1.3</t>
  </si>
  <si>
    <t>Time-related obligations</t>
  </si>
  <si>
    <t>C1.3.2</t>
  </si>
  <si>
    <t>Contract sign boards</t>
  </si>
  <si>
    <t>m²</t>
  </si>
  <si>
    <t>- 3 -</t>
  </si>
  <si>
    <t>C1.5</t>
  </si>
  <si>
    <t>C1.5.2</t>
  </si>
  <si>
    <t>C1.5.4</t>
  </si>
  <si>
    <t>C1.5.5</t>
  </si>
  <si>
    <t>C1.5.5.9</t>
  </si>
  <si>
    <t>C1.5.5.10</t>
  </si>
  <si>
    <t>C1.5.5.11</t>
  </si>
  <si>
    <t>C1.5.5.12</t>
  </si>
  <si>
    <t>C1.5.6</t>
  </si>
  <si>
    <t>BC1.5.7</t>
  </si>
  <si>
    <t>L</t>
  </si>
  <si>
    <t>C1.5.12</t>
  </si>
  <si>
    <t>C1.5.12.1</t>
  </si>
  <si>
    <t>C1.5.12.2</t>
  </si>
  <si>
    <t>ACCOMMODATION OF TRAFFIC</t>
  </si>
  <si>
    <t>Accommodation of vehicular traffic</t>
  </si>
  <si>
    <t>Construction of temporary deviations</t>
  </si>
  <si>
    <t>Maintenance of temporary deviations:</t>
  </si>
  <si>
    <t>Grading of temporary deviations and existing roads used as detours</t>
  </si>
  <si>
    <t>Watering of temporary deviations and existing roads used as detours</t>
  </si>
  <si>
    <t>Other road maintenance work ordered by the Engineer</t>
  </si>
  <si>
    <t>Handling cost, profit and all other charges in respect of item C1.5.6.11</t>
  </si>
  <si>
    <t>Removal of temporary deviations</t>
  </si>
  <si>
    <t>Temporary traffic control facilities:</t>
  </si>
  <si>
    <t>(a) Flagmen</t>
  </si>
  <si>
    <t>(b) Portable STOP and GO-RY signs</t>
  </si>
  <si>
    <t>(d) Amber flashing lights</t>
  </si>
  <si>
    <t>(e) Road signs, R- and TR-series</t>
  </si>
  <si>
    <t>(ii) 1200mm diameter</t>
  </si>
  <si>
    <t>(f) Road signs, TW-series with distance board</t>
  </si>
  <si>
    <t>(iii) 1500mm sides</t>
  </si>
  <si>
    <t>(g) Road signs, STW-, DTG-, TGS- AND TG-series (excluding delineators and barricades)</t>
  </si>
  <si>
    <t>(h) Delineators: (TW 401 and TW 402)</t>
  </si>
  <si>
    <t>(i) Single (1200mm x 300mm)</t>
  </si>
  <si>
    <t>(ii) Double sided blade (800mm x 200mm)</t>
  </si>
  <si>
    <t>(i) Moveable barricade/road sign combination (Chevron and ROAD CLOSED types)</t>
  </si>
  <si>
    <t>(m) Two-way communication devices</t>
  </si>
  <si>
    <t>(i) 1200mm x 400mm</t>
  </si>
  <si>
    <t xml:space="preserve">(r) Removable rumble strips (ATM) </t>
  </si>
  <si>
    <t>(i) 3000mm x 300mm</t>
  </si>
  <si>
    <t>Additional traffic accommodation facilities ordered by the Engineer:</t>
  </si>
  <si>
    <t>Provision of additional traffic accommodation facilities</t>
  </si>
  <si>
    <t>Handling cost, profit and all other charges in respect of item C1.5.12.1</t>
  </si>
  <si>
    <t>kℓ</t>
  </si>
  <si>
    <t>Person day</t>
  </si>
  <si>
    <t>No</t>
  </si>
  <si>
    <t>C1.5 ACCOMMODATION OF TRAFFIC</t>
  </si>
  <si>
    <t>C1.2.1.1</t>
  </si>
  <si>
    <t>Monitoring compliance with and reporting on the EMP</t>
  </si>
  <si>
    <t xml:space="preserve">month </t>
  </si>
  <si>
    <t>C1.2.1.2</t>
  </si>
  <si>
    <t xml:space="preserve">Dedicated environmetal officer </t>
  </si>
  <si>
    <t>Contract No:</t>
  </si>
  <si>
    <t>C1.4.1</t>
  </si>
  <si>
    <t xml:space="preserve">Office and laboratory accommodation:            </t>
  </si>
  <si>
    <t/>
  </si>
  <si>
    <t xml:space="preserve">The provision of accommodation as               </t>
  </si>
  <si>
    <t xml:space="preserve">specified, including roof, external and         </t>
  </si>
  <si>
    <t xml:space="preserve">internal walls, windows complete with           </t>
  </si>
  <si>
    <t xml:space="preserve">glazing, doors with locks and fittings,         </t>
  </si>
  <si>
    <t xml:space="preserve">burglar proofing, painting, floors,             </t>
  </si>
  <si>
    <t xml:space="preserve">fencing, the provision of a 220/250             </t>
  </si>
  <si>
    <t xml:space="preserve">volt electrical installation with               </t>
  </si>
  <si>
    <t xml:space="preserve">wiring, switchboards, etc, water and            </t>
  </si>
  <si>
    <t xml:space="preserve">sewerage installation, and stores,              </t>
  </si>
  <si>
    <t xml:space="preserve">complete, in accordance with the                </t>
  </si>
  <si>
    <t xml:space="preserve">drawings and specifications, except for         </t>
  </si>
  <si>
    <t xml:space="preserve">items scheduled elsewhere:                      </t>
  </si>
  <si>
    <t>C1.4.1.1</t>
  </si>
  <si>
    <t>Offices and conference room</t>
  </si>
  <si>
    <t xml:space="preserve">     m²     </t>
  </si>
  <si>
    <t>C1.4.1.2</t>
  </si>
  <si>
    <t>Laboratories</t>
  </si>
  <si>
    <t>C1.4.1.5</t>
  </si>
  <si>
    <t>Store rooms inside the laboratory</t>
  </si>
  <si>
    <t>C1.4.1.6</t>
  </si>
  <si>
    <t>Car ports</t>
  </si>
  <si>
    <t xml:space="preserve">    No.     </t>
  </si>
  <si>
    <t>C1.4.1.7</t>
  </si>
  <si>
    <t xml:space="preserve">Ablution units                              </t>
  </si>
  <si>
    <t>C1.4.1.9</t>
  </si>
  <si>
    <t xml:space="preserve">Cooking unit, complete with stove,          </t>
  </si>
  <si>
    <t xml:space="preserve">basin, concrete working table,                  </t>
  </si>
  <si>
    <t xml:space="preserve">shelving, sink                                  </t>
  </si>
  <si>
    <t>C1.4.2.8</t>
  </si>
  <si>
    <t xml:space="preserve">Notice boards as specified               </t>
  </si>
  <si>
    <t>C1.4.3</t>
  </si>
  <si>
    <t xml:space="preserve">Office and laboratory furniture, fittings, installations and equipment               </t>
  </si>
  <si>
    <t>C1.4.3.1</t>
  </si>
  <si>
    <t>Office swivel chair</t>
  </si>
  <si>
    <t>C1.4.3.2</t>
  </si>
  <si>
    <t xml:space="preserve">Chairs                                      </t>
  </si>
  <si>
    <t>C1.4.3.3</t>
  </si>
  <si>
    <t xml:space="preserve">Draughtsman's stools                        </t>
  </si>
  <si>
    <t>Rate only</t>
  </si>
  <si>
    <t>C1.4.3.4</t>
  </si>
  <si>
    <t>High chairs for Laboratory</t>
  </si>
  <si>
    <t>C1.4.3.5</t>
  </si>
  <si>
    <t xml:space="preserve">Desks, complete with drawers and            </t>
  </si>
  <si>
    <t xml:space="preserve">locks                                           </t>
  </si>
  <si>
    <t>C1.4.3.7</t>
  </si>
  <si>
    <t xml:space="preserve">Drawing tables                              </t>
  </si>
  <si>
    <t>C1.4.3.8</t>
  </si>
  <si>
    <t xml:space="preserve">Conference tables                           </t>
  </si>
  <si>
    <t>C1.4.3.11</t>
  </si>
  <si>
    <t>General purpose steel cabinet with shelves</t>
  </si>
  <si>
    <t>C1.4.3.13</t>
  </si>
  <si>
    <t xml:space="preserve">220/250 volt power points                   </t>
  </si>
  <si>
    <t xml:space="preserve">ITEM     </t>
  </si>
  <si>
    <t xml:space="preserve">DESCRIPTION                                     </t>
  </si>
  <si>
    <t xml:space="preserve">    UNIT    </t>
  </si>
  <si>
    <t>QTY</t>
  </si>
  <si>
    <t>RATE</t>
  </si>
  <si>
    <t>AMOUNT</t>
  </si>
  <si>
    <t xml:space="preserve">BROUGHT FORWARD                                 </t>
  </si>
  <si>
    <t>C1.4.3.17</t>
  </si>
  <si>
    <t xml:space="preserve">Double 55 watt fluorescent light           </t>
  </si>
  <si>
    <t xml:space="preserve">fittings complete with ballast and              </t>
  </si>
  <si>
    <t xml:space="preserve">tubes                                           </t>
  </si>
  <si>
    <t>C1.4.3.16</t>
  </si>
  <si>
    <t xml:space="preserve">Single incandescent light fittings          </t>
  </si>
  <si>
    <t xml:space="preserve">complete with 100 watt globes                   </t>
  </si>
  <si>
    <t>C1.4.3.19</t>
  </si>
  <si>
    <t>Wash-hand basins coplte with taps and drains</t>
  </si>
  <si>
    <t xml:space="preserve">     No.</t>
  </si>
  <si>
    <t>C1.4.3.20</t>
  </si>
  <si>
    <t>Laboratory basins complete with swan-neck taps</t>
  </si>
  <si>
    <t>and drain</t>
  </si>
  <si>
    <t>C1.4.3.22</t>
  </si>
  <si>
    <t xml:space="preserve">Fume cupboards complete according to the </t>
  </si>
  <si>
    <t>drawings</t>
  </si>
  <si>
    <t>C1.4.3.24</t>
  </si>
  <si>
    <t xml:space="preserve">Air-conditioning units with, 2,2           </t>
  </si>
  <si>
    <t xml:space="preserve">kW minimum capacity, mounted                    </t>
  </si>
  <si>
    <t xml:space="preserve">and with own power connection                   </t>
  </si>
  <si>
    <t>C1.4.3.26</t>
  </si>
  <si>
    <t xml:space="preserve">Curing chamber for UCS specimens, complete </t>
  </si>
  <si>
    <t xml:space="preserve">with water connection, including the provision of </t>
  </si>
  <si>
    <t xml:space="preserve">brick partitions, plaster, paint and shelving, all </t>
  </si>
  <si>
    <t>complete according to the drawings</t>
  </si>
  <si>
    <t>C1.4.3.30</t>
  </si>
  <si>
    <t>A4 colour printer, copier, scanner</t>
  </si>
  <si>
    <t xml:space="preserve">Refrigerators                             </t>
  </si>
  <si>
    <t xml:space="preserve">Uninterruptable power supply              </t>
  </si>
  <si>
    <t xml:space="preserve">units                                           </t>
  </si>
  <si>
    <t xml:space="preserve">Floodlights complete with poles            </t>
  </si>
  <si>
    <t xml:space="preserve">and 500 Watt minimum globes                     </t>
  </si>
  <si>
    <t>C1.4.3.31</t>
  </si>
  <si>
    <t xml:space="preserve">Rain gauge                                </t>
  </si>
  <si>
    <t>C1.4.3.32</t>
  </si>
  <si>
    <t>Minimum/maximum atmospheric temperature gauge</t>
  </si>
  <si>
    <t>C1.4.3.38</t>
  </si>
  <si>
    <t>Standpipe complete with 30 m of 19 mm dia. heavy duty hose pipe</t>
  </si>
  <si>
    <t>C1.4.5</t>
  </si>
  <si>
    <t xml:space="preserve">Services                                        </t>
  </si>
  <si>
    <t>C1.4.5.1</t>
  </si>
  <si>
    <t xml:space="preserve">fixed cost                      </t>
  </si>
  <si>
    <t xml:space="preserve">Lump sum     </t>
  </si>
  <si>
    <t>C1.4.5.2</t>
  </si>
  <si>
    <t xml:space="preserve">Running   costs                            </t>
  </si>
  <si>
    <t xml:space="preserve">  month     </t>
  </si>
  <si>
    <t xml:space="preserve">Services for rented houses                  </t>
  </si>
  <si>
    <t>Provision of photostat facilities</t>
  </si>
  <si>
    <t>C1.4 FACILITIES FOR THE ENGINEER</t>
  </si>
  <si>
    <t>C1.6 CLEARING AND GRUBBING</t>
  </si>
  <si>
    <t>C1.6</t>
  </si>
  <si>
    <t>CLEARING AND GRUBBING</t>
  </si>
  <si>
    <t>C1.6.1</t>
  </si>
  <si>
    <t>Clearing:</t>
  </si>
  <si>
    <t>C1.6.1.1</t>
  </si>
  <si>
    <t>Clearing with machines and some hand labour where necessary</t>
  </si>
  <si>
    <t>ha</t>
  </si>
  <si>
    <t>C1.6.2</t>
  </si>
  <si>
    <t>Grubbing:</t>
  </si>
  <si>
    <t>C1.6.2.1</t>
  </si>
  <si>
    <t>Grubbing with machines and some hand labour where necessary</t>
  </si>
  <si>
    <t>- 6 -</t>
  </si>
  <si>
    <t>C1.7 LOADING AND HAULING</t>
  </si>
  <si>
    <t>C1.7</t>
  </si>
  <si>
    <t>LOADING AND HAULING</t>
  </si>
  <si>
    <t>C1.7.2</t>
  </si>
  <si>
    <t>Hauling:</t>
  </si>
  <si>
    <t>C1.7.2.1</t>
  </si>
  <si>
    <t>Hauling material for use in the Works and off-loading it on the site of the Works:</t>
  </si>
  <si>
    <t>(a) Soil, gravel, crushed stone and pavement layer material</t>
  </si>
  <si>
    <t>m³-km</t>
  </si>
  <si>
    <t>- 7 -</t>
  </si>
  <si>
    <t>C4.1 BORROW MATERIALS</t>
  </si>
  <si>
    <t>C4.1</t>
  </si>
  <si>
    <t>BORROW MATERIALS</t>
  </si>
  <si>
    <t>C4.1.2</t>
  </si>
  <si>
    <t>Additional material investigations during the supplementary exploration:</t>
  </si>
  <si>
    <t>C4.1.2.1</t>
  </si>
  <si>
    <t>Cost of additional trial pits and / or drilling and laboratory testing</t>
  </si>
  <si>
    <t>C4.1.2.2</t>
  </si>
  <si>
    <t>Handling costs and profit in respect of item C4.1.2.1</t>
  </si>
  <si>
    <t>C4.1.4</t>
  </si>
  <si>
    <t>Removing of the overburden:</t>
  </si>
  <si>
    <t>C4.1.4.1</t>
  </si>
  <si>
    <t>In borrow pits</t>
  </si>
  <si>
    <t>m³</t>
  </si>
  <si>
    <t>C4.1.5</t>
  </si>
  <si>
    <t>Excavating of materials in the borrow pits and quarries, material obtained from:</t>
  </si>
  <si>
    <t>C4.1.5.1</t>
  </si>
  <si>
    <t>Soft excavation</t>
  </si>
  <si>
    <t>C4.1.5.4</t>
  </si>
  <si>
    <t>Hard excavation (other than by blasting)</t>
  </si>
  <si>
    <t>C4.1.5.5</t>
  </si>
  <si>
    <t>Hard excavation (by blasting)</t>
  </si>
  <si>
    <t>C4.1.15.2</t>
  </si>
  <si>
    <t>Finishing of the borrow pit and quarry areas, and the stockpile sites using labour enhanced methods of construction:</t>
  </si>
  <si>
    <t>(a) Borrow pits (list all borrow pits separately)</t>
  </si>
  <si>
    <t>- 8 -</t>
  </si>
  <si>
    <t>C4.4 COMMERCIAL MATERIALS</t>
  </si>
  <si>
    <t>C4.4</t>
  </si>
  <si>
    <t>COMMERCIAL MATERIALS</t>
  </si>
  <si>
    <t>C4.4.2</t>
  </si>
  <si>
    <t>Commercial materials identified by the Contractor from commercial, private or other non-commercial suppliers:</t>
  </si>
  <si>
    <t>C4.4.2.1</t>
  </si>
  <si>
    <t>Pavement layer material:</t>
  </si>
  <si>
    <t>(a) Type G1 material</t>
  </si>
  <si>
    <t>- 9 -</t>
  </si>
  <si>
    <t>C5.1 ROADBED</t>
  </si>
  <si>
    <t>C5.1</t>
  </si>
  <si>
    <t>ROADBED</t>
  </si>
  <si>
    <t>C5.1.1</t>
  </si>
  <si>
    <t>Roadbed construction and compaction:</t>
  </si>
  <si>
    <t>C5.1.2</t>
  </si>
  <si>
    <t>Excavate material to spoil from roadbed construction:</t>
  </si>
  <si>
    <t>C5.1.2.1</t>
  </si>
  <si>
    <t>Excavate material to spoil from roadbed construction, material obtained from:</t>
  </si>
  <si>
    <t>(a) Soft excavation</t>
  </si>
  <si>
    <t>(d) Hard excavation</t>
  </si>
  <si>
    <t>C5.1.4</t>
  </si>
  <si>
    <t>Removal of unsuitable material to spoil:</t>
  </si>
  <si>
    <t>C5.1.4.1</t>
  </si>
  <si>
    <t>In layer thicknesses of 200 mm and less:</t>
  </si>
  <si>
    <t>(a) Stable material</t>
  </si>
  <si>
    <t>(b) Unstable material</t>
  </si>
  <si>
    <t>C5.1.5</t>
  </si>
  <si>
    <t>In-situ treatment of roadbed in hard material:</t>
  </si>
  <si>
    <t>C5.1.5.2</t>
  </si>
  <si>
    <t>In-situ treatment by drilling and blasting</t>
  </si>
  <si>
    <t>C5.1.6</t>
  </si>
  <si>
    <t>Roller-pass compaction:</t>
  </si>
  <si>
    <t>C5.1.6.3</t>
  </si>
  <si>
    <t>Smooth drum vibratory rollers</t>
  </si>
  <si>
    <t>C5.1.12</t>
  </si>
  <si>
    <t>Excavation for benches:</t>
  </si>
  <si>
    <t>C5.1.12.1</t>
  </si>
  <si>
    <t>(a) Side-cut to fill in soft material</t>
  </si>
  <si>
    <t>(b) Side-cut to spoil in soft material</t>
  </si>
  <si>
    <t>C5.1.13</t>
  </si>
  <si>
    <t>Construction of a levelling layer:</t>
  </si>
  <si>
    <t>C5.1.13.1</t>
  </si>
  <si>
    <t>Over roadbed treatment in hard material compacted to 90 % MDD</t>
  </si>
  <si>
    <t>C5.1.13.2</t>
  </si>
  <si>
    <t>Over a constructed pioneer layer compacted to 90 % MDD</t>
  </si>
  <si>
    <t>- 10 -</t>
  </si>
  <si>
    <t>C5.3 ROAD PAVEMENT LAYERS</t>
  </si>
  <si>
    <t>C5.3</t>
  </si>
  <si>
    <t>ROAD PAVEMENT LAYERS</t>
  </si>
  <si>
    <t>C5.3.2</t>
  </si>
  <si>
    <t>Construction of pavement layers:</t>
  </si>
  <si>
    <t>C5.3.2.1</t>
  </si>
  <si>
    <t>Construction of layers using conventional construction methods:</t>
  </si>
  <si>
    <t>C5.3.9</t>
  </si>
  <si>
    <t>Construction of a trial section:</t>
  </si>
  <si>
    <t>C5.3.9.1</t>
  </si>
  <si>
    <t>Construction of a trial section using conventional methods of construction:</t>
  </si>
  <si>
    <t>C5.3.12</t>
  </si>
  <si>
    <t>Surface regularity payment adjustments</t>
  </si>
  <si>
    <t>- 11 -</t>
  </si>
  <si>
    <t>C5.4 STABILISATION</t>
  </si>
  <si>
    <t>C5.4</t>
  </si>
  <si>
    <t>STABILISATION</t>
  </si>
  <si>
    <t>C5.4.1</t>
  </si>
  <si>
    <t>Pre-treatment of gravel layers:</t>
  </si>
  <si>
    <t>C5.4.1.1</t>
  </si>
  <si>
    <t>C5.4.5</t>
  </si>
  <si>
    <t>Cementitious stabilisation agents for pavement layers:</t>
  </si>
  <si>
    <t>C5.4.5.2</t>
  </si>
  <si>
    <t>Addition of cementitious stabilisation agents (specify agent separately) for pavement layers and spreading the agent using bags and labour enhancement methods:</t>
  </si>
  <si>
    <t>t</t>
  </si>
  <si>
    <t>(b) And so forth for other agents (for pavement layers)</t>
  </si>
  <si>
    <t>C5.4.10</t>
  </si>
  <si>
    <t>Provision and application of water for curing</t>
  </si>
  <si>
    <t>C5.4.14</t>
  </si>
  <si>
    <t>- 12 -</t>
  </si>
  <si>
    <t>C8.1 PRIME COAT</t>
  </si>
  <si>
    <t>C8.1</t>
  </si>
  <si>
    <t>PRIME COAT</t>
  </si>
  <si>
    <t>C8.1.1</t>
  </si>
  <si>
    <t>Prime coat:</t>
  </si>
  <si>
    <t>C8.1.1.2</t>
  </si>
  <si>
    <t>MC -30 cut-back bitumen</t>
  </si>
  <si>
    <t>ℓ</t>
  </si>
  <si>
    <t>C8.1.1.3</t>
  </si>
  <si>
    <t>Inverted bitumen emulsion</t>
  </si>
  <si>
    <t>C8.1.2</t>
  </si>
  <si>
    <t>Aggregate for blinding:</t>
  </si>
  <si>
    <t>C8.1.2.2</t>
  </si>
  <si>
    <t>Crusher sand</t>
  </si>
  <si>
    <t>C8.1.3</t>
  </si>
  <si>
    <t>Extra over item C8.1.1 for applying the prime coat accessible only to hand-held or light equipment</t>
  </si>
  <si>
    <t>- 13 -</t>
  </si>
  <si>
    <t>C9.1 ASPHALT LAYERS</t>
  </si>
  <si>
    <t>C9.1</t>
  </si>
  <si>
    <t>ASPHALT LAYERS</t>
  </si>
  <si>
    <t>C9.1.2</t>
  </si>
  <si>
    <t>Construction of trial sections:</t>
  </si>
  <si>
    <t>C9.1.2.1</t>
  </si>
  <si>
    <t>C9.1.3</t>
  </si>
  <si>
    <t>Application of bond coat:</t>
  </si>
  <si>
    <t>C9.1.5.1</t>
  </si>
  <si>
    <t>New construction:</t>
  </si>
  <si>
    <t>C9.1.6</t>
  </si>
  <si>
    <t>Extra over pay items C.9.1.4.1 and C.9.1.5.1 for placing small quantities of asphalt of less than 10 tons specially produced as specified in terms of Clause A9.1.7.1d)</t>
  </si>
  <si>
    <t>- 14 -</t>
  </si>
  <si>
    <t>G1000 GUIDELINES FOR SUBCONTRACTING AND LABOUR ENHANCEMENT</t>
  </si>
  <si>
    <t>G1000</t>
  </si>
  <si>
    <t>GUIDELINES FOR SUBCONTRACTING AND LABOUR ENHANCEMENT</t>
  </si>
  <si>
    <t>G10.01</t>
  </si>
  <si>
    <t>Project Liaison Committee costs</t>
  </si>
  <si>
    <t>(a) Handling cost and profit in respect of Item G10.01 above</t>
  </si>
  <si>
    <t>G10.02</t>
  </si>
  <si>
    <t>Community Liaison Officer salary</t>
  </si>
  <si>
    <t>(a) Handling cost and profit in respect of Item G10.02 above</t>
  </si>
  <si>
    <t>G10.03</t>
  </si>
  <si>
    <t>Training:</t>
  </si>
  <si>
    <t>(a) General training of potential ABE™s</t>
  </si>
  <si>
    <t>(b) Training of the temporary workforce:</t>
  </si>
  <si>
    <t>(i) Technical training</t>
  </si>
  <si>
    <t>(ii) HIV/ AIDS training</t>
  </si>
  <si>
    <t>(iii) OHS Training</t>
  </si>
  <si>
    <t>(c) Handling cost and profit in respect of Items G10.03 (a) (b) (i) (ii) (iii)</t>
  </si>
  <si>
    <t>G10.05</t>
  </si>
  <si>
    <t>Provision and maintenance of the ABE support office</t>
  </si>
  <si>
    <t>G10.06</t>
  </si>
  <si>
    <t>Penalties</t>
  </si>
  <si>
    <t xml:space="preserve">(Refer to Part C3.7 : Guidelines for subcontracting and labour enhancement for the calculation of penalties)_x000D_
</t>
  </si>
  <si>
    <t>(a) Contract participation goals for subcontracting to Affirmable Business Enterprise (ABE) / Targeted Enterprise (CIDB 1CE PE - CIDB 5CE PE) 15%</t>
  </si>
  <si>
    <t>(b) Targeted Labour (8%)</t>
  </si>
  <si>
    <t>- 15 -</t>
  </si>
  <si>
    <t>Section</t>
  </si>
  <si>
    <t xml:space="preserve">   SUBTOTAL</t>
  </si>
  <si>
    <t>Add 15% VAT</t>
  </si>
  <si>
    <t xml:space="preserve"> Total Carried Forward To Summary Of Schedules</t>
  </si>
  <si>
    <t>C1.4</t>
  </si>
  <si>
    <t>FACILITIES FOR THE ENGINEER</t>
  </si>
  <si>
    <t>C11.6</t>
  </si>
  <si>
    <t xml:space="preserve">ROAD SIGNS                                      </t>
  </si>
  <si>
    <t>C11.6.1</t>
  </si>
  <si>
    <t xml:space="preserve">Road signboards with painted or coloured semi-matt background. </t>
  </si>
  <si>
    <t>Symbols, lettering and borders in semi- matt black or in Class I</t>
  </si>
  <si>
    <t xml:space="preserve"> retro-reflective 'material, where the sign board is constructed from:</t>
  </si>
  <si>
    <t>C11.6.1.1</t>
  </si>
  <si>
    <t>Aluminium sheet (2,0 mm thick)</t>
  </si>
  <si>
    <t xml:space="preserve">(b) Area exceeding 0,5m² but not 2 m² </t>
  </si>
  <si>
    <t>No.</t>
  </si>
  <si>
    <t>C11.6.1.3</t>
  </si>
  <si>
    <t>Prepainted galvanized steel plate (chromadeck or</t>
  </si>
  <si>
    <t>approved equivalent)</t>
  </si>
  <si>
    <t>C11.6.6</t>
  </si>
  <si>
    <t xml:space="preserve">Dismantling, storing and re-erecting road signs with a surface area of:         </t>
  </si>
  <si>
    <t>C11.6.6.3</t>
  </si>
  <si>
    <t xml:space="preserve">Area exceeding 2 m² but not 10 m² </t>
  </si>
  <si>
    <t>C11.6.6.4</t>
  </si>
  <si>
    <t xml:space="preserve">Exceeding 10 m²                      </t>
  </si>
  <si>
    <t>C11.6.8</t>
  </si>
  <si>
    <t>Danger plates at culverts/structures</t>
  </si>
  <si>
    <t>C11.6.8.1</t>
  </si>
  <si>
    <t xml:space="preserve">Size 150 x 600mm </t>
  </si>
  <si>
    <t xml:space="preserve">CARRIED TO SUMMARY                              </t>
  </si>
  <si>
    <t>C11.7</t>
  </si>
  <si>
    <t>ROAD MARKINGS AND ROAD STUDS</t>
  </si>
  <si>
    <t>C11.7.2</t>
  </si>
  <si>
    <t xml:space="preserve">Retro-reflective road-marking paint                            </t>
  </si>
  <si>
    <t>C11.7.2.1</t>
  </si>
  <si>
    <t xml:space="preserve">White lines (broken or unbroken):           </t>
  </si>
  <si>
    <t xml:space="preserve">(i) 100 mm wide                                 </t>
  </si>
  <si>
    <t xml:space="preserve">     km     </t>
  </si>
  <si>
    <t xml:space="preserve">(ii) 150 mm wide                                </t>
  </si>
  <si>
    <t>Rate Only</t>
  </si>
  <si>
    <t xml:space="preserve">(iii) 200 mm wide                               </t>
  </si>
  <si>
    <t>C11.7.2.2</t>
  </si>
  <si>
    <t xml:space="preserve">Yellow lines (broken or unbroken):          </t>
  </si>
  <si>
    <t>C11.7.2.4</t>
  </si>
  <si>
    <t xml:space="preserve">White lettering and symbols                 </t>
  </si>
  <si>
    <t>C11.7.2.5</t>
  </si>
  <si>
    <t xml:space="preserve">Yellow lettering and symbols                </t>
  </si>
  <si>
    <t>C11.7.5</t>
  </si>
  <si>
    <t xml:space="preserve">Variations in rate of application:              </t>
  </si>
  <si>
    <t>C11.7.5.1</t>
  </si>
  <si>
    <t xml:space="preserve">White paint                                 </t>
  </si>
  <si>
    <t xml:space="preserve">  litre     </t>
  </si>
  <si>
    <t>C11.7.5.2</t>
  </si>
  <si>
    <t xml:space="preserve">Yellow paint                                </t>
  </si>
  <si>
    <t>C11.7.7</t>
  </si>
  <si>
    <t>Road studs</t>
  </si>
  <si>
    <t>C11.7.7.1</t>
  </si>
  <si>
    <t xml:space="preserve">Permanent road studs compliant to SANS 1442 </t>
  </si>
  <si>
    <t>red, yellow and white</t>
  </si>
  <si>
    <t>C11.7.8</t>
  </si>
  <si>
    <t xml:space="preserve">Setting out and premarking the lines            </t>
  </si>
  <si>
    <t xml:space="preserve">(excluding traffic-island markings,             </t>
  </si>
  <si>
    <t xml:space="preserve">lettering and symbols)                          </t>
  </si>
  <si>
    <t>C11.7.9</t>
  </si>
  <si>
    <t xml:space="preserve">Re-establishing the painting unit during the defects notification  </t>
  </si>
  <si>
    <t xml:space="preserve"> Lump S     </t>
  </si>
  <si>
    <t>period and at other instances on instruction of the Engineer</t>
  </si>
  <si>
    <t>57.08</t>
  </si>
  <si>
    <t>Re-marking of road after liability period</t>
  </si>
  <si>
    <t>11.9</t>
  </si>
  <si>
    <t xml:space="preserve">FINISHING THE ROAD AND ROAD RESERVE AND         </t>
  </si>
  <si>
    <t xml:space="preserve">TREATING OLD ROADS                              </t>
  </si>
  <si>
    <t>C11.9.1</t>
  </si>
  <si>
    <t xml:space="preserve">Finishing road and road reserve:                </t>
  </si>
  <si>
    <t>C11.9.1.2</t>
  </si>
  <si>
    <t xml:space="preserve">Single carriageway road                     </t>
  </si>
  <si>
    <t xml:space="preserve">C11.7 ROAD MARKINGS AND ROAD STUDS </t>
  </si>
  <si>
    <t>C11.9 FINISHING THE ROAD AND RESERVE AND TREATING OLD ROADS</t>
  </si>
  <si>
    <t xml:space="preserve">C11.6 ROAD SIGNS </t>
  </si>
  <si>
    <t>C1.3.1.2</t>
  </si>
  <si>
    <t>Value related obligations</t>
  </si>
  <si>
    <t xml:space="preserve">Rate Only </t>
  </si>
  <si>
    <t>(a) Stabilised gravel layer (150mm thick) trial section</t>
  </si>
  <si>
    <t>(c) Crushed stone base layer (150mm thick) trial section</t>
  </si>
  <si>
    <t>Pre-treatment of (150mm thick) gravel layer</t>
  </si>
  <si>
    <t>(a) Cement (for base and subbase)</t>
  </si>
  <si>
    <t>Trial section for a stabilised layer</t>
  </si>
  <si>
    <t>Asphalt layers - Continously graded, 30mm thick, 50/70 Penetration Grade Bitumen, applied by paver</t>
  </si>
  <si>
    <t>Removal of trial section where so instructed by the Engineer</t>
  </si>
  <si>
    <t>(ii) (a) Stone skeletal mix – continuously graded as defined (30mm, 70/100 Pennetration Grade Bitumen and design class / level)</t>
  </si>
  <si>
    <t>C11.9</t>
  </si>
  <si>
    <t xml:space="preserve">ROAD SIGNS </t>
  </si>
  <si>
    <t>FINISHING ROAD AND RESERVE AND TREATING OLD ROADS</t>
  </si>
  <si>
    <t>C6.2 SEGMENTAL BLOCK PAVING LAYERS</t>
  </si>
  <si>
    <t>C6.2</t>
  </si>
  <si>
    <t>SEGMENTAL BLOCK PAVING LAYERS</t>
  </si>
  <si>
    <t>C6.2.1</t>
  </si>
  <si>
    <t>Segmental Block paving</t>
  </si>
  <si>
    <t>C6.2.1.1</t>
  </si>
  <si>
    <t xml:space="preserve">Concrete block paving (S-A type, 80mm thick) </t>
  </si>
  <si>
    <t>Cast in-situ concrete edge and intermediate beams</t>
  </si>
  <si>
    <t>C6.2.2</t>
  </si>
  <si>
    <t>Provision of materials</t>
  </si>
  <si>
    <t>C6.2.3.1</t>
  </si>
  <si>
    <t>C6.2.3.2</t>
  </si>
  <si>
    <t xml:space="preserve">Prime cost  sum </t>
  </si>
  <si>
    <t>Contractor’s charges and profit</t>
  </si>
  <si>
    <t>C3.1</t>
  </si>
  <si>
    <t xml:space="preserve">DRAINS </t>
  </si>
  <si>
    <t xml:space="preserve">C3.1 DRAINS </t>
  </si>
  <si>
    <t>C3.1.1.1</t>
  </si>
  <si>
    <t xml:space="preserve">(b) Exceeding 1,5 m and up to 3,0 m </t>
  </si>
  <si>
    <t xml:space="preserve">C3.1.1.2 </t>
  </si>
  <si>
    <t xml:space="preserve">Excavating all material situated within the following depth </t>
  </si>
  <si>
    <t>ranges below the surface level using conventional methods</t>
  </si>
  <si>
    <t xml:space="preserve">(a) 0 m up to 1,5 m                              </t>
  </si>
  <si>
    <t xml:space="preserve">     m³     </t>
  </si>
  <si>
    <t xml:space="preserve">(c) Etc, in increments of 1,5 m </t>
  </si>
  <si>
    <t xml:space="preserve">Extra over sub-item C3.1.1.1 for excavation in hard and  </t>
  </si>
  <si>
    <t>boulder material, irrespective of depth</t>
  </si>
  <si>
    <t>C3.1.3</t>
  </si>
  <si>
    <t xml:space="preserve">Clearing, shaping and disposal of accumulated sediment in </t>
  </si>
  <si>
    <t xml:space="preserve"> existing lined open drains and systems</t>
  </si>
  <si>
    <t xml:space="preserve">C3.1.3.1 </t>
  </si>
  <si>
    <t xml:space="preserve">Using conventional methods (up to 1,5 m): </t>
  </si>
  <si>
    <t xml:space="preserve">(a) Manholes and inlet and outlet structures </t>
  </si>
  <si>
    <t xml:space="preserve">(b) Culvert barrels </t>
  </si>
  <si>
    <t xml:space="preserve">  m³   </t>
  </si>
  <si>
    <t xml:space="preserve">(c) Concrete or other lined side drains </t>
  </si>
  <si>
    <t>C3.1.4</t>
  </si>
  <si>
    <t xml:space="preserve">Excavation for subsoil drainage                 </t>
  </si>
  <si>
    <t xml:space="preserve">systems:                                        </t>
  </si>
  <si>
    <t>C3.1.4.1</t>
  </si>
  <si>
    <t xml:space="preserve">Excavating in all material situated               </t>
  </si>
  <si>
    <t xml:space="preserve">within the following depth ranges below         </t>
  </si>
  <si>
    <t xml:space="preserve">surface level                                   </t>
  </si>
  <si>
    <t xml:space="preserve">C3.1.4.4 </t>
  </si>
  <si>
    <t>Extra over sub-item C3.1.4.1 for excavation in hard and</t>
  </si>
  <si>
    <t xml:space="preserve">boulder material, irrespective of depth </t>
  </si>
  <si>
    <t>C3.1.5</t>
  </si>
  <si>
    <t xml:space="preserve">C3.1.5.1 </t>
  </si>
  <si>
    <t xml:space="preserve">Un-stabilised natural gravel obtained from approved sources </t>
  </si>
  <si>
    <t>on the site</t>
  </si>
  <si>
    <t xml:space="preserve">C3.1.5.3 </t>
  </si>
  <si>
    <t xml:space="preserve">Extra over items C3.1.5.1 </t>
  </si>
  <si>
    <t xml:space="preserve">C3.1.8 </t>
  </si>
  <si>
    <t xml:space="preserve">Natural permeable material in subsoil           </t>
  </si>
  <si>
    <t xml:space="preserve">drainage systems (sand)          </t>
  </si>
  <si>
    <t xml:space="preserve">C3.1.8.1 </t>
  </si>
  <si>
    <t xml:space="preserve">Natural sand obtained from approved sources </t>
  </si>
  <si>
    <t xml:space="preserve">C3.1.8.2 </t>
  </si>
  <si>
    <t xml:space="preserve">Natural sand from commercial sources </t>
  </si>
  <si>
    <t>C3.1.9</t>
  </si>
  <si>
    <t xml:space="preserve">Pipes in subsoil drainage systems:              </t>
  </si>
  <si>
    <t>C3.1.9.1</t>
  </si>
  <si>
    <t xml:space="preserve">HDPE (i) 110 mm internal dia., slotted          </t>
  </si>
  <si>
    <t xml:space="preserve">      m     </t>
  </si>
  <si>
    <t>C3.1.10</t>
  </si>
  <si>
    <t xml:space="preserve">Polymer film sheeting or similar approved material, for lining  </t>
  </si>
  <si>
    <t xml:space="preserve">subsoil drainage systems: </t>
  </si>
  <si>
    <t>C3.1.10.1</t>
  </si>
  <si>
    <t xml:space="preserve">0,15 mm thick </t>
  </si>
  <si>
    <t xml:space="preserve">C3.1.10.2 </t>
  </si>
  <si>
    <t xml:space="preserve">0,25 mm thick </t>
  </si>
  <si>
    <t>C3.1.13</t>
  </si>
  <si>
    <t xml:space="preserve">Concrete outlet structures, manhole             </t>
  </si>
  <si>
    <t xml:space="preserve">boxes, junction boxes and cleaning eyes         </t>
  </si>
  <si>
    <t xml:space="preserve">for subsoil drainage systems:                   </t>
  </si>
  <si>
    <t xml:space="preserve">C3.1.13.1 </t>
  </si>
  <si>
    <t xml:space="preserve">Outlet structures                           </t>
  </si>
  <si>
    <t xml:space="preserve">C3.1.13.2 </t>
  </si>
  <si>
    <t xml:space="preserve">Inspection boxes </t>
  </si>
  <si>
    <t xml:space="preserve">     No     </t>
  </si>
  <si>
    <t xml:space="preserve">C3.1.13.3 </t>
  </si>
  <si>
    <t xml:space="preserve">Junction boxes                              </t>
  </si>
  <si>
    <t xml:space="preserve">C3.1.13.4 </t>
  </si>
  <si>
    <t xml:space="preserve">Cleaning eyes                               </t>
  </si>
  <si>
    <t>C3.1.14</t>
  </si>
  <si>
    <t xml:space="preserve">Concrete caps for subsoil drain pipes           </t>
  </si>
  <si>
    <t xml:space="preserve">C3.1.14.1 </t>
  </si>
  <si>
    <t xml:space="preserve">Concrete caps </t>
  </si>
  <si>
    <t>C3.1.16</t>
  </si>
  <si>
    <t xml:space="preserve">Overhaul for material hauled in excess          </t>
  </si>
  <si>
    <t xml:space="preserve">  m³-km     </t>
  </si>
  <si>
    <t xml:space="preserve">of 1,0 km free haul (normal overhaul)           </t>
  </si>
  <si>
    <t>C3.1.17</t>
  </si>
  <si>
    <t>Backfilling existing eroded side drains</t>
  </si>
  <si>
    <t xml:space="preserve">C3.1.18 </t>
  </si>
  <si>
    <t xml:space="preserve">Backfilling of drains with selected material compacted to  </t>
  </si>
  <si>
    <t xml:space="preserve">93 % of MDD prior to construction of concrete lining and/or </t>
  </si>
  <si>
    <t>stone pitched lining</t>
  </si>
  <si>
    <t>C3.1.22</t>
  </si>
  <si>
    <t xml:space="preserve">Test flushing of pipe subsoil drains            </t>
  </si>
  <si>
    <t>C6.2.1.2</t>
  </si>
  <si>
    <t xml:space="preserve">Concrete block paving (S-A type, 60mm thick) </t>
  </si>
  <si>
    <t>Mod</t>
  </si>
  <si>
    <t>Compaction</t>
  </si>
  <si>
    <t>Percentage</t>
  </si>
  <si>
    <t xml:space="preserve">Length </t>
  </si>
  <si>
    <t>Width</t>
  </si>
  <si>
    <t>Depth</t>
  </si>
  <si>
    <t>Cement</t>
  </si>
  <si>
    <t>Kg</t>
  </si>
  <si>
    <t>Tons</t>
  </si>
  <si>
    <t>C5.4.2</t>
  </si>
  <si>
    <t>Chemical Stabilization</t>
  </si>
  <si>
    <t>C5.4.2.1</t>
  </si>
  <si>
    <t xml:space="preserve">Chemical stabilisation (150mm) of base layers </t>
  </si>
  <si>
    <t xml:space="preserve">Chemical stabilisation (150mm) of subbase layers </t>
  </si>
  <si>
    <t>C5.3.2.2</t>
  </si>
  <si>
    <t>Construction of layers using labour enhancement:</t>
  </si>
  <si>
    <t>(e ) Gravel wearing course layer (layer thickness indicated) compacted to 95 % of MDD</t>
  </si>
  <si>
    <t>C5.2 FILL LAYERS</t>
  </si>
  <si>
    <t>C5.2.2</t>
  </si>
  <si>
    <t>FILL LAYERS</t>
  </si>
  <si>
    <t>FILL CONSTRUCTION</t>
  </si>
  <si>
    <t>C5.2.2.1</t>
  </si>
  <si>
    <t>Normal fill material in compacted layer thicknesses of 200 mm and less:</t>
  </si>
  <si>
    <t>(b) Compacted to 93 % of MDD</t>
  </si>
  <si>
    <t>C5.2.5</t>
  </si>
  <si>
    <t>Fill in sidewalk</t>
  </si>
  <si>
    <t>C5.2.5.2</t>
  </si>
  <si>
    <t>Fill material in sidewalk compacted to 93 % of MDD using labour enhanced methods of construction and light hand equipment.</t>
  </si>
  <si>
    <t>C5.2.11</t>
  </si>
  <si>
    <t>Finishing-off fill slopes, medians and interchange areas</t>
  </si>
  <si>
    <t>C5.2.11.1</t>
  </si>
  <si>
    <t>Fill slopes</t>
  </si>
  <si>
    <t>C5.1.1.2</t>
  </si>
  <si>
    <t>Compaction of in-situ sand roadbed to 93 % of MDD</t>
  </si>
  <si>
    <t>C5.1.1.3</t>
  </si>
  <si>
    <t>Compaction of imported material to 93 % of MDD</t>
  </si>
  <si>
    <t>C4.4.7</t>
  </si>
  <si>
    <t>Sampling and material testing by a commercial laboratory for the stabilisation designs</t>
  </si>
  <si>
    <t>C4.4.7.1</t>
  </si>
  <si>
    <t>Cost of sampling and material testing</t>
  </si>
  <si>
    <t>C4.4.7.2</t>
  </si>
  <si>
    <t>Handling cost and profit in respect of item C4.4.7.1</t>
  </si>
  <si>
    <t>P. Suum</t>
  </si>
  <si>
    <t>.</t>
  </si>
  <si>
    <t>Total brought forward</t>
  </si>
  <si>
    <t>C3.2 CULVERTS</t>
  </si>
  <si>
    <t>C3.2</t>
  </si>
  <si>
    <t>CULVERTS</t>
  </si>
  <si>
    <t>C3.2.1.1</t>
  </si>
  <si>
    <t>Excavating in all material situated within the following depth ranges below the surface level:</t>
  </si>
  <si>
    <t>0 m to 1,5 m</t>
  </si>
  <si>
    <t>Exceeding 1,5 m and up to 3,0 m</t>
  </si>
  <si>
    <t>(a)</t>
  </si>
  <si>
    <t>(b)</t>
  </si>
  <si>
    <t>(c )</t>
  </si>
  <si>
    <t>C3.2.1.4</t>
  </si>
  <si>
    <t>Extra over sub-item C3.2.1.1 for excavation in hard or boulder material, irrespective of depth</t>
  </si>
  <si>
    <t>C3.2.2</t>
  </si>
  <si>
    <t>Backfilling:</t>
  </si>
  <si>
    <t>C3.2.2.1</t>
  </si>
  <si>
    <t>Using the excavated material</t>
  </si>
  <si>
    <t>C3.2.3</t>
  </si>
  <si>
    <t>Concrete pipe culverts:</t>
  </si>
  <si>
    <t>C3.2.3.2</t>
  </si>
  <si>
    <t xml:space="preserve">600mmØ 75D </t>
  </si>
  <si>
    <t xml:space="preserve">600mmØ 100D </t>
  </si>
  <si>
    <t xml:space="preserve">675mmØ 75D </t>
  </si>
  <si>
    <t xml:space="preserve">(b) </t>
  </si>
  <si>
    <t>(d)</t>
  </si>
  <si>
    <t xml:space="preserve">675mmØ 100D </t>
  </si>
  <si>
    <t xml:space="preserve">750mmØ 75D </t>
  </si>
  <si>
    <t xml:space="preserve">750mmØ 100D </t>
  </si>
  <si>
    <t xml:space="preserve">825mmØ 75D </t>
  </si>
  <si>
    <t xml:space="preserve">825mmØ 100D </t>
  </si>
  <si>
    <t>On Class B bedding:</t>
  </si>
  <si>
    <t xml:space="preserve">900mmØ 100D </t>
  </si>
  <si>
    <t xml:space="preserve">900mmØ 75D </t>
  </si>
  <si>
    <t xml:space="preserve">1050mmØ 100D </t>
  </si>
  <si>
    <t xml:space="preserve">1200mmØ 100D </t>
  </si>
  <si>
    <t xml:space="preserve">1350mmØ 100D </t>
  </si>
  <si>
    <t xml:space="preserve">1350mmØ 75D </t>
  </si>
  <si>
    <t xml:space="preserve">1200mmØ 75D </t>
  </si>
  <si>
    <t xml:space="preserve">1050mmØ 75D </t>
  </si>
  <si>
    <t>(e )</t>
  </si>
  <si>
    <t>(f )</t>
  </si>
  <si>
    <t>(g)</t>
  </si>
  <si>
    <t>(h)</t>
  </si>
  <si>
    <t>(i)</t>
  </si>
  <si>
    <t>(j)</t>
  </si>
  <si>
    <t>(k)</t>
  </si>
  <si>
    <t>(l)</t>
  </si>
  <si>
    <t>(m)</t>
  </si>
  <si>
    <t>(n)</t>
  </si>
  <si>
    <t>(o)</t>
  </si>
  <si>
    <t>(p)</t>
  </si>
  <si>
    <t>m</t>
  </si>
  <si>
    <t>C3.2.3.5</t>
  </si>
  <si>
    <t>C3.2.7</t>
  </si>
  <si>
    <t>Cast in situ concrete and formwork:</t>
  </si>
  <si>
    <t>C3.2.7.1</t>
  </si>
  <si>
    <t>C3.2.7.2</t>
  </si>
  <si>
    <t>C3.2.7.3</t>
  </si>
  <si>
    <t>C3.2.7.5</t>
  </si>
  <si>
    <t>C3.2.7.6</t>
  </si>
  <si>
    <t>C3.2.8</t>
  </si>
  <si>
    <t>C3.2.10</t>
  </si>
  <si>
    <t>Reinforcement:</t>
  </si>
  <si>
    <t>C3.2.10.1</t>
  </si>
  <si>
    <t>Mild steel bars</t>
  </si>
  <si>
    <t>C3.2.10.2</t>
  </si>
  <si>
    <t>High-tensile steel bars</t>
  </si>
  <si>
    <t>C3.2.10.3</t>
  </si>
  <si>
    <t>Welded steel fabric</t>
  </si>
  <si>
    <t>kg</t>
  </si>
  <si>
    <t>C3.2.15</t>
  </si>
  <si>
    <t>Manholes and catch pits, with prefabricated elements</t>
  </si>
  <si>
    <t>Ton</t>
  </si>
  <si>
    <t>C3.2.15.1</t>
  </si>
  <si>
    <t xml:space="preserve">(a) </t>
  </si>
  <si>
    <t>C3.2.15.2</t>
  </si>
  <si>
    <t>Prefabricated roofs:</t>
  </si>
  <si>
    <t>C3.2.15.3</t>
  </si>
  <si>
    <t>Prefabricated walls</t>
  </si>
  <si>
    <t>C3.2.15.4</t>
  </si>
  <si>
    <t>C3.2.16</t>
  </si>
  <si>
    <t>Brickwork (Engineering bricks):</t>
  </si>
  <si>
    <t>C3.2.16.2</t>
  </si>
  <si>
    <t>230 mm thick</t>
  </si>
  <si>
    <r>
      <t>m</t>
    </r>
    <r>
      <rPr>
        <sz val="10"/>
        <color theme="1"/>
        <rFont val="Calibri"/>
        <family val="2"/>
      </rPr>
      <t>²</t>
    </r>
  </si>
  <si>
    <t>C3.2.17</t>
  </si>
  <si>
    <t>Plaster</t>
  </si>
  <si>
    <t>C3.2.18</t>
  </si>
  <si>
    <t>Benching</t>
  </si>
  <si>
    <t>C3.2.19</t>
  </si>
  <si>
    <t>Accessories:</t>
  </si>
  <si>
    <t>C3.2.19.2</t>
  </si>
  <si>
    <t>C3.2.19.3</t>
  </si>
  <si>
    <t>Manhole frames</t>
  </si>
  <si>
    <t>C3.2.19.4</t>
  </si>
  <si>
    <t>Manhole covers or gratings</t>
  </si>
  <si>
    <t>Inlet grids or covers</t>
  </si>
  <si>
    <t>C3.2.20</t>
  </si>
  <si>
    <t>C3.2.24</t>
  </si>
  <si>
    <t>Compaction of bedding for inlets, outlets, manholes and catchpits:</t>
  </si>
  <si>
    <t>C3.2.24.1</t>
  </si>
  <si>
    <t>Preparation and compaction of in situ bedding material to 93 % of MDD (200mm)</t>
  </si>
  <si>
    <t>Provision of skew ends of pipe culvert</t>
  </si>
  <si>
    <t>(600-1350mmØ</t>
  </si>
  <si>
    <t>In Class A bedding, screeds, concrete backfill and the encasing for pipes, including formwork, (25MPa)</t>
  </si>
  <si>
    <t>In complete in situ floor slabs for rectangular culverts, manholes and catchpits including formwork, joints and Class U2 surface finish (25MPa) (installed at a standard depth of 1,0 m)</t>
  </si>
  <si>
    <t>In walls, excluding formwork but including Class U2 surface finish (25MPa)</t>
  </si>
  <si>
    <t>In inlet and outlet structures including kerbs, chutes and downpipes, skewed ends, catchpits, manholes, thrust and anchor blocks, excluding formwork but including Class U2 surfacing finish (25MPa)</t>
  </si>
  <si>
    <t>Concrete backfill or encasement for culverts (19mm 20MPa)</t>
  </si>
  <si>
    <t>Formwork of concrete under items C3.2.7.3 to 5 above (U2)</t>
  </si>
  <si>
    <t>Extra over item C3.2.15.1 and C3.2.7.2 for variations in the depths of all types of concrete manholes with prefabricated wall combinations deeper than 1,0 m</t>
  </si>
  <si>
    <t xml:space="preserve">Anchors for pipes </t>
  </si>
  <si>
    <t xml:space="preserve">Impermeable backfilling to subsoil drainage systems       </t>
  </si>
  <si>
    <t>C3.3</t>
  </si>
  <si>
    <t>CONCRETE KERBING AND CHANNELLING, ASPHALT BERMS, CHUTES, DOWNPIPES, AS WELL AS CONCRETE, STONE PITCHED AND GABION LININGS FOR OPEN DRAINS</t>
  </si>
  <si>
    <t>C3.3 CONCRETE KERBING AND CHANNELLING</t>
  </si>
  <si>
    <t>C3.3.1.1</t>
  </si>
  <si>
    <t>Figure 8c</t>
  </si>
  <si>
    <t>Figure 12</t>
  </si>
  <si>
    <t>Prefabricated kerbing-channeling</t>
  </si>
  <si>
    <t>Transition kerbing as per drawing</t>
  </si>
  <si>
    <t>C3.3.3</t>
  </si>
  <si>
    <t>Extra over items C3.3.1 for concrete kerbing or concrete kerbing and channeling on curves</t>
  </si>
  <si>
    <t>C3.3.3.1</t>
  </si>
  <si>
    <t>On curves of radii more than or equal to 5,0 m but less than 20 m</t>
  </si>
  <si>
    <t>C3.3.3.2</t>
  </si>
  <si>
    <t>On curves with radii more than or equal to 1,0 m but less than 5,0 m</t>
  </si>
  <si>
    <t>C3.3.3.3</t>
  </si>
  <si>
    <t>On curves with radii less than 1,0 m</t>
  </si>
  <si>
    <t>C3.3.15</t>
  </si>
  <si>
    <t>Energy dissipaters in outlet structures</t>
  </si>
  <si>
    <t>C3.3.15.1</t>
  </si>
  <si>
    <t>Precast concrete blocks in outlet structures</t>
  </si>
  <si>
    <t>C3.3.15.2</t>
  </si>
  <si>
    <t>Stones set in outlet structures</t>
  </si>
  <si>
    <t>C3.3.16</t>
  </si>
  <si>
    <t>Demolition and removal of existing kerbs and/or channel</t>
  </si>
  <si>
    <t>CONCRETE KERBING AND CHANNELLING</t>
  </si>
  <si>
    <t>C4.2 CUT MATERIALS</t>
  </si>
  <si>
    <t>C4.2</t>
  </si>
  <si>
    <t>CUT MATERIALS</t>
  </si>
  <si>
    <t>C4.2.2</t>
  </si>
  <si>
    <t>Additional material investigations during the supplementary exploration</t>
  </si>
  <si>
    <t>C4.2.2.1</t>
  </si>
  <si>
    <t>Cost of additional trial pits and/or drilling and laboratory testing</t>
  </si>
  <si>
    <t>Prov Sum</t>
  </si>
  <si>
    <t>C4.2.2.2</t>
  </si>
  <si>
    <t>Handling costs and profit in respect of item C4.2.2.1</t>
  </si>
  <si>
    <t>C4.2.3</t>
  </si>
  <si>
    <t>Excavating of materials in cuttings, material obtained from</t>
  </si>
  <si>
    <t>C4.2.3.1</t>
  </si>
  <si>
    <t>C4.2.3.2</t>
  </si>
  <si>
    <t>Boulder excavation class A</t>
  </si>
  <si>
    <t>C4.2.3.3</t>
  </si>
  <si>
    <t>Boulder excavation class B</t>
  </si>
  <si>
    <t>C4.2.3.4</t>
  </si>
  <si>
    <t>C4.2.3.5</t>
  </si>
  <si>
    <t>C4.2.4</t>
  </si>
  <si>
    <t>Excavating of materials in box cuts, material obtained from</t>
  </si>
  <si>
    <t>C4.2.4.1</t>
  </si>
  <si>
    <t>C4.2.4.2</t>
  </si>
  <si>
    <t>C4.2.4.3</t>
  </si>
  <si>
    <t>C4.2.4.4</t>
  </si>
  <si>
    <t>C4.2.4.5</t>
  </si>
  <si>
    <t>C4.2.8</t>
  </si>
  <si>
    <t>Excavate material to spoil in sites designated by the Contractor, material obtained from</t>
  </si>
  <si>
    <t>C4.2.8.1</t>
  </si>
  <si>
    <t>Soft excavation, overburden and unsuitable material</t>
  </si>
  <si>
    <t>C4.2.8.2</t>
  </si>
  <si>
    <t>C4.2.8.3</t>
  </si>
  <si>
    <t>C4.2.8.4</t>
  </si>
  <si>
    <t>C5.2</t>
  </si>
  <si>
    <t>G10</t>
  </si>
  <si>
    <t>SUB-TOTAL</t>
  </si>
  <si>
    <t>10% CONTINGENCIES</t>
  </si>
  <si>
    <t>New Mashifane Park: Installation of Civil Engineering Services: Roads and Stormwater Network</t>
  </si>
  <si>
    <t>New Mashifani Park: Installation of Civil Engineering Services: Roads &amp; Stormwater Network</t>
  </si>
  <si>
    <t>Exceeding 3,0m up to 4,0 m</t>
  </si>
  <si>
    <t>Prefabricated floors (installed at a standard depth of 1,5 m):</t>
  </si>
  <si>
    <t>600mmØ</t>
  </si>
  <si>
    <t>750mmØ</t>
  </si>
  <si>
    <t>900mmØ</t>
  </si>
  <si>
    <t>Figure 7</t>
  </si>
  <si>
    <t>Figure 3</t>
  </si>
  <si>
    <t>(b) Selected  layer - G5- (150mm thick) Stabilised to C4 Lower Sub-Base</t>
  </si>
  <si>
    <t>(d) Gravel Base layer G5 (Stabilized) (150mm thick) Stabilized to C4 Base layer</t>
  </si>
  <si>
    <t>C1.3.3</t>
  </si>
  <si>
    <t>Prov. Sum</t>
  </si>
  <si>
    <t>Workers</t>
  </si>
  <si>
    <t>Surveillance(entry and exit)</t>
  </si>
  <si>
    <t>&amp;maintenance)</t>
  </si>
  <si>
    <t>&amp;maintain)</t>
  </si>
  <si>
    <t>CHSO.FA etc.)</t>
  </si>
  <si>
    <t>(a)OHS Consultant to be Appointed by Client</t>
  </si>
  <si>
    <t>( c )Provision for proper PPE's to Local</t>
  </si>
  <si>
    <t>(d)Provision for Compiling of Safety File</t>
  </si>
  <si>
    <t>(e )  Provision for proper PPE's for Visitors</t>
  </si>
  <si>
    <t>( f )Provision for Medical</t>
  </si>
  <si>
    <t>(g) Provision for Site Safety Signage</t>
  </si>
  <si>
    <t>(h) Provision for Fire Fighting Equipment</t>
  </si>
  <si>
    <t>( I ) Provision for First Aid Kit(supply</t>
  </si>
  <si>
    <t>( j ) Provision for HCS Spill Kits(supply</t>
  </si>
  <si>
    <t>( l ) Provision for H&amp;S Personnel(e.g</t>
  </si>
  <si>
    <t>( k ) Provision for Safety Barricades</t>
  </si>
  <si>
    <t>Cast in situ concrete channeling (300mm wide x 100mm thk)</t>
  </si>
  <si>
    <t>(a) Selected layer - G5 - (150mm thick) compacted to 95 % Mos Aashto Density - Sub Base</t>
  </si>
  <si>
    <t>(c) Selected layer G5 (Stabilized) (150mm thick)  To C3 Upper Sub-Base Layer</t>
  </si>
  <si>
    <t>Contract No: Contract  "A1"</t>
  </si>
  <si>
    <t>Contract No: Contract 'A1'</t>
  </si>
  <si>
    <t>Contract No: Contract "A1"</t>
  </si>
  <si>
    <t>C3.1.23</t>
  </si>
  <si>
    <t>Excavation, laying, backfilling and testing  of 110mm dia pvc . sleeves pipes</t>
  </si>
  <si>
    <t>C1.2.4.1</t>
  </si>
  <si>
    <t xml:space="preserve">Social Facilitation </t>
  </si>
  <si>
    <t>Lump</t>
  </si>
  <si>
    <t>Occupational Health and Safety</t>
  </si>
  <si>
    <t>C1.2.4.2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</si>
</sst>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&quot;R&quot;* #,##0.00_-;\-&quot;R&quot;* #,##0.00_-;_-&quot;R&quot;* &quot;-&quot;??_-;_-@_-"/>
    <numFmt numFmtId="165" formatCode="_-* #,##0.00_-;\-* #,##0.00_-;_-* &quot;-&quot;??_-;_-@_-"/>
    <numFmt numFmtId="166" formatCode="_-* #,##0_-;\-* #,##0_-;_-* &quot;-&quot;??_-;_-@_-"/>
    <numFmt numFmtId="167" formatCode="_-[$R-1C09]* #,##0.00_-;\-[$R-1C09]* #,##0.00_-;_-[$R-1C09]* &quot;-&quot;??_-;_-@_-"/>
    <numFmt numFmtId="168" formatCode="#,##0.00_ ;\-#,##0.00\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0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thin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403">
    <xf numFmtId="0" fontId="0" fillId="0" borderId="0" xfId="0"/>
    <xf numFmtId="0" fontId="2" fillId="0" borderId="0" xfId="0" applyFont="1" applyAlignment="1">
      <alignment horizontal="left" vertical="top"/>
    </xf>
    <xf numFmtId="0" fontId="3" fillId="0" borderId="0" xfId="0" applyFont="1" applyAlignment="1">
      <alignment vertical="top"/>
    </xf>
    <xf numFmtId="165" fontId="3" fillId="0" borderId="0" xfId="1" applyFont="1" applyAlignment="1">
      <alignment vertical="top"/>
    </xf>
    <xf numFmtId="0" fontId="5" fillId="0" borderId="0" xfId="0" applyFont="1" applyAlignment="1">
      <alignment horizontal="left" vertical="top"/>
    </xf>
    <xf numFmtId="165" fontId="5" fillId="0" borderId="0" xfId="1" applyFont="1" applyAlignment="1">
      <alignment horizontal="right" vertical="top"/>
    </xf>
    <xf numFmtId="0" fontId="5" fillId="0" borderId="1" xfId="0" applyFont="1" applyBorder="1" applyAlignment="1">
      <alignment horizontal="center" vertical="top" wrapText="1"/>
    </xf>
    <xf numFmtId="165" fontId="5" fillId="0" borderId="1" xfId="1" applyFont="1" applyBorder="1" applyAlignment="1">
      <alignment horizontal="center" vertical="top" wrapText="1"/>
    </xf>
    <xf numFmtId="165" fontId="5" fillId="0" borderId="2" xfId="1" applyFont="1" applyBorder="1" applyAlignment="1">
      <alignment horizontal="center" vertical="top" wrapText="1"/>
    </xf>
    <xf numFmtId="49" fontId="5" fillId="0" borderId="3" xfId="0" applyNumberFormat="1" applyFont="1" applyBorder="1" applyAlignment="1">
      <alignment horizontal="left" vertical="top" wrapText="1"/>
    </xf>
    <xf numFmtId="49" fontId="5" fillId="0" borderId="4" xfId="0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top" wrapText="1"/>
    </xf>
    <xf numFmtId="165" fontId="5" fillId="0" borderId="4" xfId="1" applyFont="1" applyBorder="1" applyAlignment="1">
      <alignment horizontal="right" vertical="top" wrapText="1"/>
    </xf>
    <xf numFmtId="0" fontId="5" fillId="2" borderId="3" xfId="0" applyFont="1" applyFill="1" applyBorder="1" applyAlignment="1">
      <alignment vertical="top" wrapText="1"/>
    </xf>
    <xf numFmtId="0" fontId="5" fillId="2" borderId="4" xfId="0" applyFont="1" applyFill="1" applyBorder="1" applyAlignment="1">
      <alignment vertical="top" wrapText="1"/>
    </xf>
    <xf numFmtId="165" fontId="5" fillId="2" borderId="4" xfId="1" applyFont="1" applyFill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top" wrapText="1"/>
    </xf>
    <xf numFmtId="165" fontId="5" fillId="3" borderId="4" xfId="1" applyFont="1" applyFill="1" applyBorder="1" applyAlignment="1">
      <alignment horizontal="right" vertical="top" wrapText="1"/>
    </xf>
    <xf numFmtId="0" fontId="5" fillId="0" borderId="1" xfId="0" applyFont="1" applyBorder="1" applyAlignment="1">
      <alignment horizontal="left" vertical="center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 wrapText="1"/>
    </xf>
    <xf numFmtId="165" fontId="5" fillId="0" borderId="5" xfId="1" applyFont="1" applyBorder="1" applyAlignment="1">
      <alignment horizontal="right" vertical="center" wrapText="1"/>
    </xf>
    <xf numFmtId="165" fontId="5" fillId="0" borderId="2" xfId="1" applyFont="1" applyBorder="1" applyAlignment="1">
      <alignment horizontal="right" vertical="center" wrapText="1"/>
    </xf>
    <xf numFmtId="0" fontId="5" fillId="0" borderId="0" xfId="0" applyFont="1" applyAlignment="1">
      <alignment horizontal="center" vertical="top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165" fontId="5" fillId="0" borderId="4" xfId="1" applyFont="1" applyBorder="1" applyAlignment="1">
      <alignment vertical="top" wrapText="1"/>
    </xf>
    <xf numFmtId="49" fontId="5" fillId="4" borderId="3" xfId="0" applyNumberFormat="1" applyFont="1" applyFill="1" applyBorder="1" applyAlignment="1">
      <alignment horizontal="left" vertical="top" wrapText="1"/>
    </xf>
    <xf numFmtId="49" fontId="5" fillId="4" borderId="4" xfId="0" applyNumberFormat="1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center" vertical="top" wrapText="1"/>
    </xf>
    <xf numFmtId="165" fontId="5" fillId="4" borderId="4" xfId="1" applyFont="1" applyFill="1" applyBorder="1" applyAlignment="1">
      <alignment horizontal="right" vertical="top" wrapText="1"/>
    </xf>
    <xf numFmtId="49" fontId="5" fillId="4" borderId="4" xfId="0" applyNumberFormat="1" applyFont="1" applyFill="1" applyBorder="1" applyAlignment="1">
      <alignment horizontal="center" vertical="top" wrapText="1"/>
    </xf>
    <xf numFmtId="165" fontId="5" fillId="5" borderId="4" xfId="1" applyFont="1" applyFill="1" applyBorder="1" applyAlignment="1" applyProtection="1">
      <alignment horizontal="right" vertical="top" wrapText="1"/>
      <protection locked="0"/>
    </xf>
    <xf numFmtId="0" fontId="5" fillId="5" borderId="3" xfId="0" applyFont="1" applyFill="1" applyBorder="1" applyAlignment="1">
      <alignment vertical="top" wrapText="1"/>
    </xf>
    <xf numFmtId="0" fontId="5" fillId="5" borderId="4" xfId="0" applyFont="1" applyFill="1" applyBorder="1" applyAlignment="1">
      <alignment vertical="top" wrapText="1"/>
    </xf>
    <xf numFmtId="165" fontId="5" fillId="5" borderId="4" xfId="1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5" fillId="4" borderId="4" xfId="0" applyFont="1" applyFill="1" applyBorder="1" applyAlignment="1">
      <alignment vertical="top" wrapText="1"/>
    </xf>
    <xf numFmtId="165" fontId="5" fillId="4" borderId="4" xfId="1" applyFont="1" applyFill="1" applyBorder="1" applyAlignment="1">
      <alignment vertical="top" wrapText="1"/>
    </xf>
    <xf numFmtId="164" fontId="3" fillId="0" borderId="0" xfId="1" applyNumberFormat="1" applyFont="1" applyAlignment="1">
      <alignment vertical="top"/>
    </xf>
    <xf numFmtId="164" fontId="5" fillId="0" borderId="2" xfId="1" applyNumberFormat="1" applyFont="1" applyBorder="1" applyAlignment="1">
      <alignment horizontal="center" vertical="top" wrapText="1"/>
    </xf>
    <xf numFmtId="164" fontId="5" fillId="0" borderId="4" xfId="1" applyNumberFormat="1" applyFont="1" applyBorder="1" applyAlignment="1">
      <alignment horizontal="right" vertical="top" wrapText="1"/>
    </xf>
    <xf numFmtId="164" fontId="5" fillId="2" borderId="4" xfId="1" applyNumberFormat="1" applyFont="1" applyFill="1" applyBorder="1" applyAlignment="1">
      <alignment vertical="top" wrapText="1"/>
    </xf>
    <xf numFmtId="164" fontId="5" fillId="0" borderId="4" xfId="1" applyNumberFormat="1" applyFont="1" applyBorder="1" applyAlignment="1">
      <alignment vertical="top" wrapText="1"/>
    </xf>
    <xf numFmtId="164" fontId="5" fillId="0" borderId="2" xfId="1" applyNumberFormat="1" applyFont="1" applyBorder="1" applyAlignment="1">
      <alignment horizontal="right" vertical="center" wrapText="1"/>
    </xf>
    <xf numFmtId="164" fontId="0" fillId="0" borderId="0" xfId="0" applyNumberFormat="1"/>
    <xf numFmtId="0" fontId="5" fillId="0" borderId="17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center" vertical="top" wrapText="1"/>
    </xf>
    <xf numFmtId="0" fontId="5" fillId="2" borderId="17" xfId="0" applyFont="1" applyFill="1" applyBorder="1" applyAlignment="1">
      <alignment vertical="top" wrapText="1"/>
    </xf>
    <xf numFmtId="0" fontId="5" fillId="2" borderId="0" xfId="0" applyFont="1" applyFill="1" applyAlignment="1">
      <alignment vertical="top" wrapText="1"/>
    </xf>
    <xf numFmtId="165" fontId="5" fillId="2" borderId="0" xfId="1" applyFont="1" applyFill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top" wrapText="1"/>
    </xf>
    <xf numFmtId="0" fontId="0" fillId="0" borderId="3" xfId="0" applyBorder="1"/>
    <xf numFmtId="165" fontId="5" fillId="0" borderId="3" xfId="1" applyFont="1" applyBorder="1" applyAlignment="1">
      <alignment horizontal="right" vertical="top" wrapText="1"/>
    </xf>
    <xf numFmtId="165" fontId="5" fillId="2" borderId="3" xfId="1" applyFont="1" applyFill="1" applyBorder="1" applyAlignment="1">
      <alignment vertical="top" wrapText="1"/>
    </xf>
    <xf numFmtId="0" fontId="0" fillId="0" borderId="2" xfId="0" applyBorder="1"/>
    <xf numFmtId="164" fontId="5" fillId="0" borderId="1" xfId="1" applyNumberFormat="1" applyFont="1" applyBorder="1" applyAlignment="1">
      <alignment horizontal="center" vertical="top" wrapText="1"/>
    </xf>
    <xf numFmtId="164" fontId="5" fillId="4" borderId="4" xfId="1" applyNumberFormat="1" applyFont="1" applyFill="1" applyBorder="1" applyAlignment="1">
      <alignment horizontal="right" vertical="top" wrapText="1"/>
    </xf>
    <xf numFmtId="164" fontId="5" fillId="4" borderId="4" xfId="1" applyNumberFormat="1" applyFont="1" applyFill="1" applyBorder="1" applyAlignment="1" applyProtection="1">
      <alignment horizontal="right" vertical="top" wrapText="1"/>
      <protection locked="0"/>
    </xf>
    <xf numFmtId="164" fontId="5" fillId="5" borderId="4" xfId="1" applyNumberFormat="1" applyFont="1" applyFill="1" applyBorder="1" applyAlignment="1" applyProtection="1">
      <alignment horizontal="right" vertical="top" wrapText="1"/>
      <protection locked="0"/>
    </xf>
    <xf numFmtId="164" fontId="5" fillId="5" borderId="4" xfId="1" applyNumberFormat="1" applyFont="1" applyFill="1" applyBorder="1" applyAlignment="1">
      <alignment vertical="top" wrapText="1"/>
    </xf>
    <xf numFmtId="164" fontId="5" fillId="4" borderId="4" xfId="1" applyNumberFormat="1" applyFont="1" applyFill="1" applyBorder="1" applyAlignment="1">
      <alignment vertical="top" wrapText="1"/>
    </xf>
    <xf numFmtId="164" fontId="5" fillId="3" borderId="4" xfId="1" applyNumberFormat="1" applyFont="1" applyFill="1" applyBorder="1" applyAlignment="1">
      <alignment horizontal="right" vertical="top" wrapText="1"/>
    </xf>
    <xf numFmtId="164" fontId="5" fillId="0" borderId="5" xfId="1" applyNumberFormat="1" applyFont="1" applyBorder="1" applyAlignment="1">
      <alignment horizontal="right" vertical="center" wrapText="1"/>
    </xf>
    <xf numFmtId="165" fontId="0" fillId="0" borderId="0" xfId="0" applyNumberFormat="1"/>
    <xf numFmtId="164" fontId="5" fillId="2" borderId="4" xfId="2" applyFont="1" applyFill="1" applyBorder="1" applyAlignment="1">
      <alignment vertical="top" wrapText="1"/>
    </xf>
    <xf numFmtId="164" fontId="5" fillId="5" borderId="4" xfId="2" applyFont="1" applyFill="1" applyBorder="1" applyAlignment="1">
      <alignment vertical="top" wrapText="1"/>
    </xf>
    <xf numFmtId="49" fontId="5" fillId="0" borderId="0" xfId="0" applyNumberFormat="1" applyFont="1" applyAlignment="1">
      <alignment horizontal="left" vertical="center" wrapText="1"/>
    </xf>
    <xf numFmtId="9" fontId="5" fillId="5" borderId="4" xfId="3" applyFont="1" applyFill="1" applyBorder="1" applyAlignment="1" applyProtection="1">
      <alignment horizontal="right" vertical="top" wrapText="1"/>
      <protection locked="0"/>
    </xf>
    <xf numFmtId="166" fontId="5" fillId="0" borderId="4" xfId="1" applyNumberFormat="1" applyFont="1" applyBorder="1" applyAlignment="1">
      <alignment horizontal="right" vertical="top" wrapText="1"/>
    </xf>
    <xf numFmtId="164" fontId="5" fillId="0" borderId="0" xfId="1" applyNumberFormat="1" applyFont="1" applyAlignment="1">
      <alignment horizontal="right" vertical="top"/>
    </xf>
    <xf numFmtId="164" fontId="5" fillId="0" borderId="4" xfId="1" applyNumberFormat="1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165" fontId="5" fillId="0" borderId="3" xfId="1" applyFont="1" applyBorder="1" applyAlignment="1">
      <alignment horizontal="center" vertical="top" wrapText="1"/>
    </xf>
    <xf numFmtId="164" fontId="5" fillId="0" borderId="3" xfId="1" applyNumberFormat="1" applyFont="1" applyBorder="1" applyAlignment="1">
      <alignment horizontal="center" vertical="top" wrapText="1"/>
    </xf>
    <xf numFmtId="164" fontId="5" fillId="0" borderId="4" xfId="1" applyNumberFormat="1" applyFont="1" applyBorder="1" applyAlignment="1">
      <alignment horizontal="left" vertical="top" wrapText="1"/>
    </xf>
    <xf numFmtId="165" fontId="5" fillId="0" borderId="4" xfId="1" applyFont="1" applyBorder="1" applyAlignment="1">
      <alignment horizontal="left" vertical="top" wrapText="1"/>
    </xf>
    <xf numFmtId="165" fontId="5" fillId="2" borderId="4" xfId="1" applyFont="1" applyFill="1" applyBorder="1" applyAlignment="1">
      <alignment horizontal="left" vertical="top" wrapText="1"/>
    </xf>
    <xf numFmtId="166" fontId="5" fillId="0" borderId="4" xfId="1" applyNumberFormat="1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center"/>
    </xf>
    <xf numFmtId="165" fontId="5" fillId="0" borderId="7" xfId="1" applyFont="1" applyBorder="1" applyAlignment="1">
      <alignment horizontal="right" vertical="top" wrapText="1"/>
    </xf>
    <xf numFmtId="2" fontId="5" fillId="0" borderId="3" xfId="1" applyNumberFormat="1" applyFont="1" applyBorder="1" applyAlignment="1">
      <alignment horizontal="right" vertical="top" wrapText="1"/>
    </xf>
    <xf numFmtId="2" fontId="5" fillId="2" borderId="3" xfId="1" applyNumberFormat="1" applyFont="1" applyFill="1" applyBorder="1" applyAlignment="1">
      <alignment vertical="top" wrapText="1"/>
    </xf>
    <xf numFmtId="165" fontId="5" fillId="0" borderId="3" xfId="1" applyFont="1" applyBorder="1" applyAlignment="1">
      <alignment vertical="top" wrapText="1"/>
    </xf>
    <xf numFmtId="165" fontId="5" fillId="0" borderId="3" xfId="1" applyFont="1" applyBorder="1" applyAlignment="1">
      <alignment horizontal="right" vertical="center" wrapText="1"/>
    </xf>
    <xf numFmtId="164" fontId="5" fillId="0" borderId="7" xfId="1" applyNumberFormat="1" applyFont="1" applyBorder="1" applyAlignment="1">
      <alignment horizontal="right" vertical="top" wrapText="1"/>
    </xf>
    <xf numFmtId="164" fontId="5" fillId="2" borderId="3" xfId="1" applyNumberFormat="1" applyFont="1" applyFill="1" applyBorder="1" applyAlignment="1">
      <alignment vertical="top" wrapText="1"/>
    </xf>
    <xf numFmtId="164" fontId="5" fillId="0" borderId="3" xfId="1" applyNumberFormat="1" applyFont="1" applyBorder="1" applyAlignment="1">
      <alignment horizontal="right" vertical="top" wrapText="1"/>
    </xf>
    <xf numFmtId="164" fontId="5" fillId="3" borderId="3" xfId="1" applyNumberFormat="1" applyFont="1" applyFill="1" applyBorder="1" applyAlignment="1">
      <alignment horizontal="right" vertical="top" wrapText="1"/>
    </xf>
    <xf numFmtId="164" fontId="5" fillId="5" borderId="3" xfId="3" applyNumberFormat="1" applyFont="1" applyFill="1" applyBorder="1" applyAlignment="1" applyProtection="1">
      <alignment horizontal="right" vertical="top" wrapText="1"/>
      <protection locked="0"/>
    </xf>
    <xf numFmtId="164" fontId="5" fillId="5" borderId="3" xfId="1" applyNumberFormat="1" applyFont="1" applyFill="1" applyBorder="1" applyAlignment="1" applyProtection="1">
      <alignment horizontal="right" vertical="top" wrapText="1"/>
      <protection locked="0"/>
    </xf>
    <xf numFmtId="164" fontId="5" fillId="0" borderId="3" xfId="1" applyNumberFormat="1" applyFont="1" applyBorder="1" applyAlignment="1">
      <alignment vertical="top" wrapText="1"/>
    </xf>
    <xf numFmtId="164" fontId="5" fillId="0" borderId="3" xfId="1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top"/>
    </xf>
    <xf numFmtId="167" fontId="3" fillId="0" borderId="0" xfId="1" applyNumberFormat="1" applyFont="1" applyAlignment="1">
      <alignment vertical="top"/>
    </xf>
    <xf numFmtId="167" fontId="5" fillId="0" borderId="0" xfId="1" applyNumberFormat="1" applyFont="1" applyAlignment="1">
      <alignment horizontal="right" vertical="top"/>
    </xf>
    <xf numFmtId="167" fontId="5" fillId="0" borderId="2" xfId="1" applyNumberFormat="1" applyFont="1" applyBorder="1" applyAlignment="1">
      <alignment horizontal="center" vertical="top" wrapText="1"/>
    </xf>
    <xf numFmtId="167" fontId="5" fillId="0" borderId="4" xfId="1" applyNumberFormat="1" applyFont="1" applyBorder="1" applyAlignment="1">
      <alignment horizontal="right" vertical="top" wrapText="1"/>
    </xf>
    <xf numFmtId="167" fontId="5" fillId="2" borderId="4" xfId="1" applyNumberFormat="1" applyFont="1" applyFill="1" applyBorder="1" applyAlignment="1">
      <alignment vertical="top" wrapText="1"/>
    </xf>
    <xf numFmtId="167" fontId="5" fillId="0" borderId="4" xfId="1" applyNumberFormat="1" applyFont="1" applyBorder="1" applyAlignment="1">
      <alignment vertical="top" wrapText="1"/>
    </xf>
    <xf numFmtId="167" fontId="5" fillId="5" borderId="4" xfId="1" applyNumberFormat="1" applyFont="1" applyFill="1" applyBorder="1" applyAlignment="1">
      <alignment vertical="top" wrapText="1"/>
    </xf>
    <xf numFmtId="167" fontId="0" fillId="0" borderId="0" xfId="0" applyNumberFormat="1"/>
    <xf numFmtId="167" fontId="5" fillId="0" borderId="2" xfId="1" applyNumberFormat="1" applyFont="1" applyBorder="1" applyAlignment="1">
      <alignment horizontal="right" vertical="center" wrapText="1"/>
    </xf>
    <xf numFmtId="0" fontId="5" fillId="0" borderId="0" xfId="0" applyFont="1" applyAlignment="1">
      <alignment vertical="top"/>
    </xf>
    <xf numFmtId="165" fontId="5" fillId="0" borderId="0" xfId="1" applyFont="1" applyAlignment="1">
      <alignment vertical="top"/>
    </xf>
    <xf numFmtId="167" fontId="5" fillId="0" borderId="0" xfId="1" applyNumberFormat="1" applyFont="1" applyAlignment="1">
      <alignment vertical="top"/>
    </xf>
    <xf numFmtId="0" fontId="7" fillId="0" borderId="0" xfId="0" applyFont="1"/>
    <xf numFmtId="49" fontId="8" fillId="0" borderId="8" xfId="0" applyNumberFormat="1" applyFont="1" applyBorder="1" applyAlignment="1">
      <alignment vertical="center"/>
    </xf>
    <xf numFmtId="167" fontId="8" fillId="0" borderId="11" xfId="0" applyNumberFormat="1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7" fontId="7" fillId="0" borderId="0" xfId="0" applyNumberFormat="1" applyFont="1"/>
    <xf numFmtId="167" fontId="5" fillId="4" borderId="4" xfId="1" applyNumberFormat="1" applyFont="1" applyFill="1" applyBorder="1" applyAlignment="1">
      <alignment horizontal="right" vertical="top" wrapText="1"/>
    </xf>
    <xf numFmtId="167" fontId="5" fillId="4" borderId="4" xfId="1" applyNumberFormat="1" applyFont="1" applyFill="1" applyBorder="1" applyAlignment="1">
      <alignment vertical="top" wrapText="1"/>
    </xf>
    <xf numFmtId="167" fontId="5" fillId="5" borderId="4" xfId="1" applyNumberFormat="1" applyFont="1" applyFill="1" applyBorder="1" applyAlignment="1">
      <alignment horizontal="right" vertical="top" wrapText="1"/>
    </xf>
    <xf numFmtId="164" fontId="5" fillId="0" borderId="0" xfId="1" applyNumberFormat="1" applyFont="1" applyAlignment="1">
      <alignment vertical="top"/>
    </xf>
    <xf numFmtId="0" fontId="7" fillId="0" borderId="3" xfId="0" applyFont="1" applyBorder="1" applyAlignment="1">
      <alignment horizontal="left" vertical="top"/>
    </xf>
    <xf numFmtId="164" fontId="7" fillId="0" borderId="0" xfId="0" applyNumberFormat="1" applyFont="1"/>
    <xf numFmtId="49" fontId="5" fillId="0" borderId="3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0" fontId="5" fillId="5" borderId="4" xfId="0" applyFont="1" applyFill="1" applyBorder="1" applyAlignment="1">
      <alignment vertical="center" wrapText="1"/>
    </xf>
    <xf numFmtId="165" fontId="5" fillId="0" borderId="4" xfId="1" applyFont="1" applyBorder="1" applyAlignment="1">
      <alignment horizontal="left" vertical="center" wrapText="1"/>
    </xf>
    <xf numFmtId="164" fontId="5" fillId="0" borderId="4" xfId="1" applyNumberFormat="1" applyFont="1" applyBorder="1" applyAlignment="1">
      <alignment horizontal="right" vertical="center" wrapText="1"/>
    </xf>
    <xf numFmtId="165" fontId="5" fillId="0" borderId="4" xfId="1" applyFont="1" applyFill="1" applyBorder="1" applyAlignment="1">
      <alignment horizontal="left" vertical="top" wrapText="1"/>
    </xf>
    <xf numFmtId="164" fontId="5" fillId="0" borderId="4" xfId="1" applyNumberFormat="1" applyFont="1" applyFill="1" applyBorder="1" applyAlignment="1">
      <alignment vertical="top" wrapText="1"/>
    </xf>
    <xf numFmtId="9" fontId="0" fillId="0" borderId="0" xfId="3" applyFont="1"/>
    <xf numFmtId="165" fontId="0" fillId="0" borderId="0" xfId="1" applyFont="1"/>
    <xf numFmtId="165" fontId="5" fillId="0" borderId="4" xfId="1" applyFont="1" applyFill="1" applyBorder="1" applyAlignment="1">
      <alignment vertical="top" wrapText="1"/>
    </xf>
    <xf numFmtId="49" fontId="5" fillId="0" borderId="4" xfId="0" applyNumberFormat="1" applyFont="1" applyBorder="1" applyAlignment="1">
      <alignment horizontal="center" vertical="center" wrapText="1"/>
    </xf>
    <xf numFmtId="0" fontId="5" fillId="2" borderId="4" xfId="0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horizontal="center" vertical="center" wrapText="1"/>
    </xf>
    <xf numFmtId="165" fontId="5" fillId="0" borderId="4" xfId="1" applyFont="1" applyFill="1" applyBorder="1" applyAlignment="1">
      <alignment horizontal="center" vertical="center" wrapText="1"/>
    </xf>
    <xf numFmtId="165" fontId="5" fillId="0" borderId="4" xfId="1" applyFont="1" applyBorder="1" applyAlignment="1">
      <alignment horizontal="center" vertical="center" wrapText="1"/>
    </xf>
    <xf numFmtId="164" fontId="5" fillId="5" borderId="4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4" xfId="1" applyNumberFormat="1" applyFont="1" applyBorder="1" applyAlignment="1">
      <alignment horizontal="center" vertical="center" wrapText="1"/>
    </xf>
    <xf numFmtId="165" fontId="5" fillId="0" borderId="4" xfId="1" applyFont="1" applyFill="1" applyBorder="1" applyAlignment="1" applyProtection="1">
      <alignment horizontal="right" vertical="top" wrapText="1"/>
      <protection locked="0"/>
    </xf>
    <xf numFmtId="165" fontId="5" fillId="0" borderId="4" xfId="1" applyFont="1" applyBorder="1" applyAlignment="1">
      <alignment horizontal="right" vertical="center" wrapText="1"/>
    </xf>
    <xf numFmtId="164" fontId="5" fillId="5" borderId="4" xfId="1" applyNumberFormat="1" applyFont="1" applyFill="1" applyBorder="1" applyAlignment="1" applyProtection="1">
      <alignment horizontal="right" vertical="center" wrapText="1"/>
      <protection locked="0"/>
    </xf>
    <xf numFmtId="49" fontId="5" fillId="0" borderId="4" xfId="0" applyNumberFormat="1" applyFont="1" applyBorder="1" applyAlignment="1">
      <alignment horizontal="center" wrapText="1"/>
    </xf>
    <xf numFmtId="165" fontId="5" fillId="0" borderId="4" xfId="1" applyFont="1" applyFill="1" applyBorder="1" applyAlignment="1">
      <alignment vertical="center" wrapText="1"/>
    </xf>
    <xf numFmtId="164" fontId="5" fillId="0" borderId="4" xfId="1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5" fontId="10" fillId="0" borderId="5" xfId="1" applyFont="1" applyBorder="1" applyAlignment="1">
      <alignment horizontal="right" vertical="center" wrapText="1"/>
    </xf>
    <xf numFmtId="164" fontId="10" fillId="0" borderId="5" xfId="1" applyNumberFormat="1" applyFont="1" applyBorder="1" applyAlignment="1">
      <alignment horizontal="right" vertical="center" wrapText="1"/>
    </xf>
    <xf numFmtId="164" fontId="10" fillId="0" borderId="2" xfId="1" applyNumberFormat="1" applyFont="1" applyBorder="1" applyAlignment="1">
      <alignment horizontal="right" vertical="center" wrapText="1"/>
    </xf>
    <xf numFmtId="0" fontId="6" fillId="0" borderId="0" xfId="0" applyFont="1"/>
    <xf numFmtId="167" fontId="10" fillId="0" borderId="2" xfId="1" applyNumberFormat="1" applyFont="1" applyBorder="1" applyAlignment="1">
      <alignment horizontal="right" vertical="center" wrapText="1"/>
    </xf>
    <xf numFmtId="165" fontId="6" fillId="0" borderId="0" xfId="1" applyFont="1"/>
    <xf numFmtId="49" fontId="10" fillId="0" borderId="3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left" vertical="top" wrapText="1"/>
    </xf>
    <xf numFmtId="49" fontId="10" fillId="0" borderId="4" xfId="0" applyNumberFormat="1" applyFont="1" applyBorder="1" applyAlignment="1">
      <alignment horizontal="center" vertical="top" wrapText="1"/>
    </xf>
    <xf numFmtId="165" fontId="10" fillId="0" borderId="4" xfId="1" applyFont="1" applyBorder="1" applyAlignment="1">
      <alignment horizontal="right" vertical="top" wrapText="1"/>
    </xf>
    <xf numFmtId="167" fontId="10" fillId="0" borderId="4" xfId="1" applyNumberFormat="1" applyFont="1" applyBorder="1" applyAlignment="1">
      <alignment horizontal="right" vertical="top" wrapText="1"/>
    </xf>
    <xf numFmtId="0" fontId="10" fillId="2" borderId="3" xfId="0" applyFont="1" applyFill="1" applyBorder="1" applyAlignment="1">
      <alignment vertical="top" wrapText="1"/>
    </xf>
    <xf numFmtId="0" fontId="10" fillId="2" borderId="4" xfId="0" applyFont="1" applyFill="1" applyBorder="1" applyAlignment="1">
      <alignment vertical="top" wrapText="1"/>
    </xf>
    <xf numFmtId="165" fontId="10" fillId="2" borderId="4" xfId="1" applyFont="1" applyFill="1" applyBorder="1" applyAlignment="1">
      <alignment vertical="top" wrapText="1"/>
    </xf>
    <xf numFmtId="167" fontId="10" fillId="2" borderId="4" xfId="1" applyNumberFormat="1" applyFont="1" applyFill="1" applyBorder="1" applyAlignment="1">
      <alignment vertical="top" wrapText="1"/>
    </xf>
    <xf numFmtId="167" fontId="5" fillId="0" borderId="4" xfId="1" applyNumberFormat="1" applyFont="1" applyFill="1" applyBorder="1" applyAlignment="1">
      <alignment vertical="top" wrapText="1"/>
    </xf>
    <xf numFmtId="165" fontId="0" fillId="0" borderId="0" xfId="1" applyFont="1" applyFill="1"/>
    <xf numFmtId="0" fontId="10" fillId="0" borderId="3" xfId="0" applyFont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right" vertical="top" wrapText="1"/>
    </xf>
    <xf numFmtId="164" fontId="10" fillId="2" borderId="4" xfId="1" applyNumberFormat="1" applyFont="1" applyFill="1" applyBorder="1" applyAlignment="1">
      <alignment vertical="top" wrapText="1"/>
    </xf>
    <xf numFmtId="164" fontId="5" fillId="2" borderId="4" xfId="1" applyNumberFormat="1" applyFont="1" applyFill="1" applyBorder="1" applyAlignment="1">
      <alignment horizontal="center" vertical="center" wrapText="1"/>
    </xf>
    <xf numFmtId="165" fontId="5" fillId="2" borderId="4" xfId="1" applyFont="1" applyFill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left" vertical="top" wrapText="1"/>
    </xf>
    <xf numFmtId="0" fontId="10" fillId="0" borderId="7" xfId="0" applyFont="1" applyBorder="1" applyAlignment="1">
      <alignment horizontal="center" vertical="top" wrapText="1"/>
    </xf>
    <xf numFmtId="165" fontId="10" fillId="0" borderId="7" xfId="1" applyFont="1" applyBorder="1" applyAlignment="1">
      <alignment horizontal="center" vertical="top" wrapText="1"/>
    </xf>
    <xf numFmtId="164" fontId="10" fillId="0" borderId="7" xfId="1" applyNumberFormat="1" applyFont="1" applyBorder="1" applyAlignment="1">
      <alignment horizontal="center" vertical="top" wrapText="1"/>
    </xf>
    <xf numFmtId="164" fontId="10" fillId="0" borderId="4" xfId="1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65" fontId="10" fillId="0" borderId="1" xfId="1" applyFont="1" applyBorder="1" applyAlignment="1">
      <alignment horizontal="center" vertical="top" wrapText="1"/>
    </xf>
    <xf numFmtId="164" fontId="10" fillId="0" borderId="1" xfId="1" applyNumberFormat="1" applyFont="1" applyBorder="1" applyAlignment="1">
      <alignment horizontal="center" vertical="top" wrapText="1"/>
    </xf>
    <xf numFmtId="164" fontId="10" fillId="0" borderId="2" xfId="1" applyNumberFormat="1" applyFont="1" applyBorder="1" applyAlignment="1">
      <alignment horizontal="center" vertical="top" wrapText="1"/>
    </xf>
    <xf numFmtId="0" fontId="10" fillId="0" borderId="3" xfId="0" applyFont="1" applyBorder="1" applyAlignment="1">
      <alignment vertical="top" wrapText="1"/>
    </xf>
    <xf numFmtId="49" fontId="10" fillId="0" borderId="4" xfId="0" applyNumberFormat="1" applyFont="1" applyBorder="1" applyAlignment="1">
      <alignment horizontal="center" vertical="center" wrapText="1"/>
    </xf>
    <xf numFmtId="165" fontId="10" fillId="0" borderId="4" xfId="1" applyFont="1" applyFill="1" applyBorder="1" applyAlignment="1">
      <alignment horizontal="center" vertical="center" wrapText="1"/>
    </xf>
    <xf numFmtId="164" fontId="10" fillId="0" borderId="4" xfId="1" applyNumberFormat="1" applyFont="1" applyFill="1" applyBorder="1" applyAlignment="1">
      <alignment horizontal="center" vertical="center" wrapText="1"/>
    </xf>
    <xf numFmtId="165" fontId="10" fillId="0" borderId="4" xfId="1" applyFont="1" applyFill="1" applyBorder="1" applyAlignment="1">
      <alignment vertical="center" wrapText="1"/>
    </xf>
    <xf numFmtId="164" fontId="10" fillId="0" borderId="4" xfId="1" applyNumberFormat="1" applyFont="1" applyFill="1" applyBorder="1" applyAlignment="1">
      <alignment vertical="center" wrapText="1"/>
    </xf>
    <xf numFmtId="165" fontId="10" fillId="0" borderId="2" xfId="1" applyFont="1" applyBorder="1" applyAlignment="1">
      <alignment horizontal="center" vertical="top" wrapText="1"/>
    </xf>
    <xf numFmtId="167" fontId="10" fillId="0" borderId="2" xfId="1" applyNumberFormat="1" applyFont="1" applyBorder="1" applyAlignment="1">
      <alignment horizontal="center" vertical="top" wrapText="1"/>
    </xf>
    <xf numFmtId="164" fontId="5" fillId="0" borderId="4" xfId="1" applyNumberFormat="1" applyFont="1" applyFill="1" applyBorder="1" applyAlignment="1" applyProtection="1">
      <alignment horizontal="right" vertical="top" wrapText="1"/>
      <protection locked="0"/>
    </xf>
    <xf numFmtId="9" fontId="5" fillId="0" borderId="4" xfId="3" applyFont="1" applyBorder="1" applyAlignment="1">
      <alignment vertical="top" wrapText="1"/>
    </xf>
    <xf numFmtId="165" fontId="10" fillId="0" borderId="2" xfId="1" applyFont="1" applyBorder="1" applyAlignment="1">
      <alignment horizontal="right" vertical="center" wrapText="1"/>
    </xf>
    <xf numFmtId="0" fontId="11" fillId="0" borderId="0" xfId="0" applyFont="1" applyAlignment="1">
      <alignment vertical="top"/>
    </xf>
    <xf numFmtId="165" fontId="11" fillId="0" borderId="0" xfId="1" applyFont="1" applyAlignment="1">
      <alignment vertical="top"/>
    </xf>
    <xf numFmtId="164" fontId="11" fillId="0" borderId="0" xfId="1" applyNumberFormat="1" applyFont="1" applyAlignment="1">
      <alignment vertical="top"/>
    </xf>
    <xf numFmtId="165" fontId="10" fillId="0" borderId="0" xfId="1" applyFont="1" applyAlignment="1">
      <alignment horizontal="right" vertical="top"/>
    </xf>
    <xf numFmtId="167" fontId="10" fillId="0" borderId="0" xfId="1" applyNumberFormat="1" applyFont="1" applyAlignment="1">
      <alignment horizontal="right" vertical="top"/>
    </xf>
    <xf numFmtId="0" fontId="4" fillId="0" borderId="0" xfId="0" applyFont="1"/>
    <xf numFmtId="0" fontId="10" fillId="0" borderId="4" xfId="0" applyFont="1" applyBorder="1" applyAlignment="1">
      <alignment horizontal="center" vertical="top" wrapText="1"/>
    </xf>
    <xf numFmtId="49" fontId="5" fillId="0" borderId="17" xfId="0" applyNumberFormat="1" applyFont="1" applyBorder="1" applyAlignment="1">
      <alignment horizontal="left" vertical="top" wrapText="1"/>
    </xf>
    <xf numFmtId="49" fontId="5" fillId="0" borderId="0" xfId="0" applyNumberFormat="1" applyFont="1" applyAlignment="1">
      <alignment horizontal="left" vertical="top" wrapText="1"/>
    </xf>
    <xf numFmtId="165" fontId="5" fillId="0" borderId="0" xfId="1" applyFont="1" applyBorder="1" applyAlignment="1">
      <alignment horizontal="right" vertical="top" wrapText="1"/>
    </xf>
    <xf numFmtId="0" fontId="5" fillId="0" borderId="0" xfId="0" applyFont="1" applyAlignment="1">
      <alignment vertical="top" wrapText="1"/>
    </xf>
    <xf numFmtId="165" fontId="5" fillId="0" borderId="0" xfId="1" applyFont="1" applyFill="1" applyBorder="1" applyAlignment="1">
      <alignment vertical="top" wrapText="1"/>
    </xf>
    <xf numFmtId="164" fontId="5" fillId="0" borderId="0" xfId="1" applyNumberFormat="1" applyFont="1" applyFill="1" applyBorder="1" applyAlignment="1">
      <alignment vertical="top" wrapText="1"/>
    </xf>
    <xf numFmtId="167" fontId="5" fillId="0" borderId="0" xfId="1" applyNumberFormat="1" applyFont="1" applyFill="1" applyBorder="1" applyAlignment="1">
      <alignment vertical="top" wrapText="1"/>
    </xf>
    <xf numFmtId="167" fontId="10" fillId="0" borderId="2" xfId="1" applyNumberFormat="1" applyFont="1" applyFill="1" applyBorder="1" applyAlignment="1">
      <alignment vertical="top" wrapText="1"/>
    </xf>
    <xf numFmtId="0" fontId="5" fillId="2" borderId="14" xfId="0" applyFont="1" applyFill="1" applyBorder="1" applyAlignment="1">
      <alignment vertical="top" wrapText="1"/>
    </xf>
    <xf numFmtId="165" fontId="5" fillId="2" borderId="14" xfId="1" applyFont="1" applyFill="1" applyBorder="1" applyAlignment="1">
      <alignment vertical="top" wrapText="1"/>
    </xf>
    <xf numFmtId="0" fontId="5" fillId="2" borderId="12" xfId="0" applyFont="1" applyFill="1" applyBorder="1" applyAlignment="1">
      <alignment vertical="top" wrapText="1"/>
    </xf>
    <xf numFmtId="49" fontId="5" fillId="4" borderId="17" xfId="0" applyNumberFormat="1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vertical="top" wrapText="1"/>
    </xf>
    <xf numFmtId="0" fontId="5" fillId="4" borderId="0" xfId="0" applyFont="1" applyFill="1" applyAlignment="1">
      <alignment vertical="top" wrapText="1"/>
    </xf>
    <xf numFmtId="167" fontId="5" fillId="2" borderId="7" xfId="1" applyNumberFormat="1" applyFont="1" applyFill="1" applyBorder="1" applyAlignment="1">
      <alignment vertical="top" wrapText="1"/>
    </xf>
    <xf numFmtId="167" fontId="5" fillId="0" borderId="3" xfId="1" applyNumberFormat="1" applyFont="1" applyBorder="1" applyAlignment="1">
      <alignment horizontal="right" vertical="top" wrapText="1"/>
    </xf>
    <xf numFmtId="167" fontId="5" fillId="2" borderId="3" xfId="1" applyNumberFormat="1" applyFont="1" applyFill="1" applyBorder="1" applyAlignment="1">
      <alignment vertical="top" wrapText="1"/>
    </xf>
    <xf numFmtId="167" fontId="5" fillId="4" borderId="3" xfId="1" applyNumberFormat="1" applyFont="1" applyFill="1" applyBorder="1" applyAlignment="1">
      <alignment horizontal="right" vertical="top" wrapText="1"/>
    </xf>
    <xf numFmtId="167" fontId="5" fillId="4" borderId="3" xfId="1" applyNumberFormat="1" applyFont="1" applyFill="1" applyBorder="1" applyAlignment="1">
      <alignment vertical="top" wrapText="1"/>
    </xf>
    <xf numFmtId="167" fontId="5" fillId="2" borderId="12" xfId="1" applyNumberFormat="1" applyFont="1" applyFill="1" applyBorder="1" applyAlignment="1">
      <alignment vertical="top" wrapText="1"/>
    </xf>
    <xf numFmtId="0" fontId="5" fillId="0" borderId="17" xfId="0" applyFont="1" applyBorder="1" applyAlignment="1">
      <alignment vertical="top" wrapText="1"/>
    </xf>
    <xf numFmtId="9" fontId="5" fillId="0" borderId="4" xfId="3" applyFont="1" applyFill="1" applyBorder="1" applyAlignment="1" applyProtection="1">
      <alignment horizontal="right" vertical="top" wrapText="1"/>
      <protection locked="0"/>
    </xf>
    <xf numFmtId="165" fontId="5" fillId="0" borderId="0" xfId="1" applyFont="1" applyFill="1" applyBorder="1" applyAlignment="1">
      <alignment horizontal="right" vertical="top" wrapText="1"/>
    </xf>
    <xf numFmtId="49" fontId="5" fillId="4" borderId="0" xfId="0" applyNumberFormat="1" applyFont="1" applyFill="1" applyAlignment="1">
      <alignment horizontal="left" vertical="top" wrapText="1"/>
    </xf>
    <xf numFmtId="0" fontId="5" fillId="2" borderId="13" xfId="0" applyFont="1" applyFill="1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top" wrapText="1"/>
    </xf>
    <xf numFmtId="49" fontId="5" fillId="4" borderId="3" xfId="0" applyNumberFormat="1" applyFont="1" applyFill="1" applyBorder="1" applyAlignment="1">
      <alignment horizontal="center" vertical="top" wrapText="1"/>
    </xf>
    <xf numFmtId="165" fontId="5" fillId="4" borderId="0" xfId="1" applyFont="1" applyFill="1" applyBorder="1" applyAlignment="1">
      <alignment horizontal="right" vertical="top" wrapText="1"/>
    </xf>
    <xf numFmtId="165" fontId="5" fillId="4" borderId="0" xfId="1" applyFont="1" applyFill="1" applyBorder="1" applyAlignment="1">
      <alignment vertical="top" wrapText="1"/>
    </xf>
    <xf numFmtId="165" fontId="5" fillId="0" borderId="0" xfId="1" applyFont="1" applyBorder="1" applyAlignment="1">
      <alignment vertical="top" wrapText="1"/>
    </xf>
    <xf numFmtId="165" fontId="5" fillId="2" borderId="13" xfId="1" applyFont="1" applyFill="1" applyBorder="1" applyAlignment="1">
      <alignment vertical="top" wrapText="1"/>
    </xf>
    <xf numFmtId="164" fontId="5" fillId="2" borderId="7" xfId="1" applyNumberFormat="1" applyFont="1" applyFill="1" applyBorder="1" applyAlignment="1">
      <alignment vertical="top" wrapText="1"/>
    </xf>
    <xf numFmtId="164" fontId="5" fillId="0" borderId="3" xfId="1" applyNumberFormat="1" applyFont="1" applyFill="1" applyBorder="1" applyAlignment="1" applyProtection="1">
      <alignment horizontal="right" vertical="top" wrapText="1"/>
      <protection locked="0"/>
    </xf>
    <xf numFmtId="164" fontId="5" fillId="4" borderId="3" xfId="1" applyNumberFormat="1" applyFont="1" applyFill="1" applyBorder="1" applyAlignment="1" applyProtection="1">
      <alignment horizontal="right" vertical="top" wrapText="1"/>
      <protection locked="0"/>
    </xf>
    <xf numFmtId="164" fontId="5" fillId="4" borderId="3" xfId="1" applyNumberFormat="1" applyFont="1" applyFill="1" applyBorder="1" applyAlignment="1">
      <alignment vertical="top" wrapText="1"/>
    </xf>
    <xf numFmtId="9" fontId="5" fillId="0" borderId="3" xfId="3" applyFont="1" applyFill="1" applyBorder="1" applyAlignment="1" applyProtection="1">
      <alignment horizontal="right" vertical="top" wrapText="1"/>
      <protection locked="0"/>
    </xf>
    <xf numFmtId="164" fontId="5" fillId="2" borderId="12" xfId="1" applyNumberFormat="1" applyFont="1" applyFill="1" applyBorder="1" applyAlignment="1">
      <alignment vertical="top" wrapText="1"/>
    </xf>
    <xf numFmtId="167" fontId="5" fillId="0" borderId="3" xfId="1" applyNumberFormat="1" applyFont="1" applyFill="1" applyBorder="1" applyAlignment="1">
      <alignment horizontal="right" vertical="top" wrapText="1"/>
    </xf>
    <xf numFmtId="167" fontId="5" fillId="0" borderId="3" xfId="1" applyNumberFormat="1" applyFont="1" applyBorder="1" applyAlignment="1">
      <alignment vertical="top" wrapText="1"/>
    </xf>
    <xf numFmtId="0" fontId="10" fillId="0" borderId="0" xfId="0" applyFont="1" applyAlignment="1">
      <alignment horizontal="left" vertical="center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165" fontId="10" fillId="0" borderId="0" xfId="1" applyFont="1" applyBorder="1" applyAlignment="1">
      <alignment horizontal="right" vertical="center" wrapText="1"/>
    </xf>
    <xf numFmtId="164" fontId="10" fillId="0" borderId="0" xfId="1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vertical="top"/>
    </xf>
    <xf numFmtId="165" fontId="10" fillId="0" borderId="0" xfId="1" applyFont="1" applyAlignment="1">
      <alignment vertical="top"/>
    </xf>
    <xf numFmtId="0" fontId="12" fillId="0" borderId="0" xfId="0" applyFont="1"/>
    <xf numFmtId="164" fontId="5" fillId="0" borderId="4" xfId="2" applyFont="1" applyFill="1" applyBorder="1" applyAlignment="1">
      <alignment vertical="top" wrapText="1"/>
    </xf>
    <xf numFmtId="49" fontId="10" fillId="0" borderId="2" xfId="0" applyNumberFormat="1" applyFont="1" applyBorder="1" applyAlignment="1">
      <alignment horizontal="left" vertical="top" wrapText="1"/>
    </xf>
    <xf numFmtId="49" fontId="10" fillId="0" borderId="22" xfId="0" applyNumberFormat="1" applyFont="1" applyBorder="1" applyAlignment="1">
      <alignment horizontal="left" vertical="top" wrapText="1"/>
    </xf>
    <xf numFmtId="49" fontId="10" fillId="0" borderId="22" xfId="0" applyNumberFormat="1" applyFont="1" applyBorder="1" applyAlignment="1">
      <alignment horizontal="center" vertical="top" wrapText="1"/>
    </xf>
    <xf numFmtId="165" fontId="10" fillId="0" borderId="22" xfId="1" applyFont="1" applyBorder="1" applyAlignment="1">
      <alignment horizontal="right" vertical="top" wrapText="1"/>
    </xf>
    <xf numFmtId="164" fontId="10" fillId="0" borderId="22" xfId="1" applyNumberFormat="1" applyFont="1" applyBorder="1" applyAlignment="1">
      <alignment horizontal="right" vertical="top" wrapText="1"/>
    </xf>
    <xf numFmtId="0" fontId="5" fillId="4" borderId="0" xfId="0" applyFont="1" applyFill="1" applyAlignment="1">
      <alignment vertical="top"/>
    </xf>
    <xf numFmtId="0" fontId="5" fillId="4" borderId="17" xfId="0" applyFont="1" applyFill="1" applyBorder="1" applyAlignment="1">
      <alignment vertical="top"/>
    </xf>
    <xf numFmtId="165" fontId="5" fillId="4" borderId="3" xfId="1" applyFont="1" applyFill="1" applyBorder="1" applyAlignment="1">
      <alignment vertical="top"/>
    </xf>
    <xf numFmtId="164" fontId="5" fillId="4" borderId="3" xfId="1" applyNumberFormat="1" applyFont="1" applyFill="1" applyBorder="1" applyAlignment="1">
      <alignment vertical="top"/>
    </xf>
    <xf numFmtId="0" fontId="13" fillId="0" borderId="0" xfId="0" applyFont="1"/>
    <xf numFmtId="49" fontId="13" fillId="0" borderId="3" xfId="0" applyNumberFormat="1" applyFont="1" applyBorder="1" applyAlignment="1">
      <alignment horizontal="left" vertical="top" wrapText="1"/>
    </xf>
    <xf numFmtId="0" fontId="13" fillId="0" borderId="0" xfId="0" applyFont="1" applyAlignment="1">
      <alignment horizontal="left" vertical="top"/>
    </xf>
    <xf numFmtId="0" fontId="13" fillId="0" borderId="17" xfId="0" applyFont="1" applyBorder="1"/>
    <xf numFmtId="0" fontId="13" fillId="0" borderId="3" xfId="0" applyFont="1" applyBorder="1"/>
    <xf numFmtId="164" fontId="13" fillId="0" borderId="3" xfId="0" applyNumberFormat="1" applyFont="1" applyBorder="1"/>
    <xf numFmtId="0" fontId="13" fillId="4" borderId="0" xfId="0" applyFont="1" applyFill="1"/>
    <xf numFmtId="0" fontId="13" fillId="4" borderId="17" xfId="0" applyFont="1" applyFill="1" applyBorder="1"/>
    <xf numFmtId="0" fontId="13" fillId="4" borderId="3" xfId="0" applyFont="1" applyFill="1" applyBorder="1"/>
    <xf numFmtId="164" fontId="13" fillId="4" borderId="3" xfId="0" applyNumberFormat="1" applyFont="1" applyFill="1" applyBorder="1"/>
    <xf numFmtId="0" fontId="13" fillId="0" borderId="20" xfId="0" applyFont="1" applyBorder="1"/>
    <xf numFmtId="0" fontId="13" fillId="0" borderId="12" xfId="0" applyFont="1" applyBorder="1"/>
    <xf numFmtId="164" fontId="13" fillId="0" borderId="12" xfId="0" applyNumberFormat="1" applyFont="1" applyBorder="1"/>
    <xf numFmtId="164" fontId="13" fillId="0" borderId="0" xfId="0" applyNumberFormat="1" applyFont="1"/>
    <xf numFmtId="0" fontId="14" fillId="0" borderId="0" xfId="0" applyFont="1"/>
    <xf numFmtId="0" fontId="5" fillId="0" borderId="3" xfId="0" applyFont="1" applyBorder="1" applyAlignment="1">
      <alignment horizontal="left" vertical="center"/>
    </xf>
    <xf numFmtId="165" fontId="10" fillId="0" borderId="7" xfId="1" applyFont="1" applyBorder="1" applyAlignment="1">
      <alignment horizontal="right" vertical="top" wrapText="1"/>
    </xf>
    <xf numFmtId="164" fontId="10" fillId="0" borderId="7" xfId="1" applyNumberFormat="1" applyFont="1" applyBorder="1" applyAlignment="1">
      <alignment horizontal="right" vertical="top" wrapText="1"/>
    </xf>
    <xf numFmtId="49" fontId="10" fillId="0" borderId="7" xfId="0" applyNumberFormat="1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/>
    </xf>
    <xf numFmtId="0" fontId="5" fillId="4" borderId="3" xfId="0" applyFont="1" applyFill="1" applyBorder="1" applyAlignment="1">
      <alignment vertical="top"/>
    </xf>
    <xf numFmtId="49" fontId="10" fillId="0" borderId="3" xfId="0" applyNumberFormat="1" applyFont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2" fontId="10" fillId="0" borderId="3" xfId="1" applyNumberFormat="1" applyFont="1" applyBorder="1" applyAlignment="1">
      <alignment horizontal="right" vertical="top" wrapText="1"/>
    </xf>
    <xf numFmtId="164" fontId="10" fillId="0" borderId="3" xfId="1" applyNumberFormat="1" applyFont="1" applyBorder="1" applyAlignment="1">
      <alignment horizontal="right" vertical="top" wrapText="1"/>
    </xf>
    <xf numFmtId="165" fontId="10" fillId="0" borderId="3" xfId="1" applyFont="1" applyBorder="1" applyAlignment="1">
      <alignment horizontal="right" vertical="top" wrapText="1"/>
    </xf>
    <xf numFmtId="49" fontId="14" fillId="0" borderId="3" xfId="0" applyNumberFormat="1" applyFont="1" applyBorder="1" applyAlignment="1">
      <alignment horizontal="left" vertical="top" wrapText="1"/>
    </xf>
    <xf numFmtId="164" fontId="10" fillId="5" borderId="3" xfId="1" applyNumberFormat="1" applyFont="1" applyFill="1" applyBorder="1" applyAlignment="1" applyProtection="1">
      <alignment horizontal="right" vertical="top" wrapText="1"/>
      <protection locked="0"/>
    </xf>
    <xf numFmtId="2" fontId="5" fillId="0" borderId="3" xfId="1" applyNumberFormat="1" applyFont="1" applyBorder="1" applyAlignment="1">
      <alignment horizontal="right" vertical="center" wrapText="1"/>
    </xf>
    <xf numFmtId="164" fontId="5" fillId="5" borderId="3" xfId="1" applyNumberFormat="1" applyFont="1" applyFill="1" applyBorder="1" applyAlignment="1" applyProtection="1">
      <alignment horizontal="right" vertical="center" wrapText="1"/>
      <protection locked="0"/>
    </xf>
    <xf numFmtId="0" fontId="14" fillId="0" borderId="17" xfId="0" applyFont="1" applyBorder="1"/>
    <xf numFmtId="0" fontId="14" fillId="0" borderId="3" xfId="0" applyFont="1" applyBorder="1"/>
    <xf numFmtId="0" fontId="13" fillId="0" borderId="3" xfId="0" applyFont="1" applyBorder="1" applyAlignment="1">
      <alignment wrapText="1"/>
    </xf>
    <xf numFmtId="0" fontId="13" fillId="0" borderId="17" xfId="0" applyFont="1" applyBorder="1" applyAlignment="1">
      <alignment vertical="center"/>
    </xf>
    <xf numFmtId="164" fontId="13" fillId="4" borderId="0" xfId="0" applyNumberFormat="1" applyFont="1" applyFill="1"/>
    <xf numFmtId="0" fontId="14" fillId="4" borderId="17" xfId="0" applyFont="1" applyFill="1" applyBorder="1"/>
    <xf numFmtId="0" fontId="14" fillId="4" borderId="3" xfId="0" applyFont="1" applyFill="1" applyBorder="1"/>
    <xf numFmtId="164" fontId="14" fillId="4" borderId="3" xfId="0" applyNumberFormat="1" applyFont="1" applyFill="1" applyBorder="1"/>
    <xf numFmtId="0" fontId="13" fillId="4" borderId="4" xfId="0" applyFont="1" applyFill="1" applyBorder="1" applyAlignment="1">
      <alignment horizontal="center"/>
    </xf>
    <xf numFmtId="164" fontId="14" fillId="0" borderId="3" xfId="0" applyNumberFormat="1" applyFont="1" applyBorder="1"/>
    <xf numFmtId="0" fontId="13" fillId="0" borderId="4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3" fillId="4" borderId="0" xfId="0" applyFont="1" applyFill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4" borderId="4" xfId="0" applyFont="1" applyFill="1" applyBorder="1" applyAlignment="1">
      <alignment horizontal="center"/>
    </xf>
    <xf numFmtId="0" fontId="13" fillId="0" borderId="23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4" xfId="0" applyNumberFormat="1" applyFont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4" borderId="4" xfId="0" applyFont="1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13" fillId="4" borderId="17" xfId="0" applyFont="1" applyFill="1" applyBorder="1" applyAlignment="1">
      <alignment horizontal="center"/>
    </xf>
    <xf numFmtId="0" fontId="13" fillId="0" borderId="17" xfId="0" applyFont="1" applyBorder="1" applyAlignment="1">
      <alignment horizontal="center"/>
    </xf>
    <xf numFmtId="0" fontId="13" fillId="0" borderId="3" xfId="0" applyFont="1" applyBorder="1" applyAlignment="1">
      <alignment vertical="center" wrapText="1"/>
    </xf>
    <xf numFmtId="0" fontId="13" fillId="0" borderId="4" xfId="0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164" fontId="13" fillId="0" borderId="3" xfId="0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167" fontId="10" fillId="0" borderId="7" xfId="1" applyNumberFormat="1" applyFont="1" applyBorder="1" applyAlignment="1">
      <alignment horizontal="right" vertical="top" wrapText="1"/>
    </xf>
    <xf numFmtId="167" fontId="10" fillId="0" borderId="3" xfId="1" applyNumberFormat="1" applyFont="1" applyBorder="1" applyAlignment="1">
      <alignment horizontal="right" vertical="top" wrapText="1"/>
    </xf>
    <xf numFmtId="167" fontId="5" fillId="0" borderId="3" xfId="1" applyNumberFormat="1" applyFont="1" applyBorder="1" applyAlignment="1">
      <alignment horizontal="right" vertical="center" wrapText="1"/>
    </xf>
    <xf numFmtId="167" fontId="5" fillId="4" borderId="3" xfId="1" applyNumberFormat="1" applyFont="1" applyFill="1" applyBorder="1" applyAlignment="1">
      <alignment vertical="top"/>
    </xf>
    <xf numFmtId="167" fontId="13" fillId="0" borderId="3" xfId="0" applyNumberFormat="1" applyFont="1" applyBorder="1"/>
    <xf numFmtId="167" fontId="13" fillId="4" borderId="3" xfId="0" applyNumberFormat="1" applyFont="1" applyFill="1" applyBorder="1"/>
    <xf numFmtId="167" fontId="13" fillId="0" borderId="0" xfId="0" applyNumberFormat="1" applyFont="1"/>
    <xf numFmtId="167" fontId="13" fillId="4" borderId="0" xfId="0" applyNumberFormat="1" applyFont="1" applyFill="1"/>
    <xf numFmtId="167" fontId="14" fillId="0" borderId="3" xfId="0" applyNumberFormat="1" applyFont="1" applyBorder="1"/>
    <xf numFmtId="167" fontId="14" fillId="4" borderId="3" xfId="0" applyNumberFormat="1" applyFont="1" applyFill="1" applyBorder="1"/>
    <xf numFmtId="167" fontId="13" fillId="0" borderId="3" xfId="0" applyNumberFormat="1" applyFont="1" applyBorder="1" applyAlignment="1">
      <alignment vertical="center"/>
    </xf>
    <xf numFmtId="167" fontId="13" fillId="0" borderId="12" xfId="0" applyNumberFormat="1" applyFont="1" applyBorder="1"/>
    <xf numFmtId="49" fontId="10" fillId="0" borderId="1" xfId="0" applyNumberFormat="1" applyFont="1" applyBorder="1" applyAlignment="1">
      <alignment vertical="top"/>
    </xf>
    <xf numFmtId="167" fontId="10" fillId="0" borderId="25" xfId="0" applyNumberFormat="1" applyFont="1" applyBorder="1" applyAlignment="1">
      <alignment horizontal="left"/>
    </xf>
    <xf numFmtId="0" fontId="5" fillId="0" borderId="17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horizontal="center"/>
    </xf>
    <xf numFmtId="165" fontId="5" fillId="0" borderId="3" xfId="1" applyFont="1" applyFill="1" applyBorder="1" applyAlignment="1">
      <alignment vertical="top"/>
    </xf>
    <xf numFmtId="164" fontId="5" fillId="0" borderId="3" xfId="1" applyNumberFormat="1" applyFont="1" applyFill="1" applyBorder="1" applyAlignment="1">
      <alignment vertical="top"/>
    </xf>
    <xf numFmtId="167" fontId="5" fillId="0" borderId="3" xfId="1" applyNumberFormat="1" applyFont="1" applyFill="1" applyBorder="1" applyAlignment="1">
      <alignment vertical="top"/>
    </xf>
    <xf numFmtId="165" fontId="13" fillId="0" borderId="3" xfId="0" applyNumberFormat="1" applyFont="1" applyBorder="1"/>
    <xf numFmtId="167" fontId="10" fillId="0" borderId="2" xfId="1" applyNumberFormat="1" applyFont="1" applyBorder="1" applyAlignment="1">
      <alignment horizontal="right" vertical="top" wrapText="1"/>
    </xf>
    <xf numFmtId="167" fontId="5" fillId="0" borderId="7" xfId="1" applyNumberFormat="1" applyFont="1" applyBorder="1" applyAlignment="1">
      <alignment horizontal="right" vertical="top" wrapText="1"/>
    </xf>
    <xf numFmtId="167" fontId="5" fillId="2" borderId="3" xfId="1" applyNumberFormat="1" applyFont="1" applyFill="1" applyBorder="1" applyAlignment="1">
      <alignment horizontal="right" vertical="top" wrapText="1"/>
    </xf>
    <xf numFmtId="167" fontId="5" fillId="4" borderId="3" xfId="1" applyNumberFormat="1" applyFont="1" applyFill="1" applyBorder="1" applyAlignment="1">
      <alignment horizontal="right" vertical="top"/>
    </xf>
    <xf numFmtId="167" fontId="13" fillId="0" borderId="3" xfId="0" applyNumberFormat="1" applyFont="1" applyBorder="1" applyAlignment="1">
      <alignment horizontal="right"/>
    </xf>
    <xf numFmtId="167" fontId="13" fillId="4" borderId="3" xfId="0" applyNumberFormat="1" applyFont="1" applyFill="1" applyBorder="1" applyAlignment="1">
      <alignment horizontal="right"/>
    </xf>
    <xf numFmtId="167" fontId="13" fillId="0" borderId="0" xfId="0" applyNumberFormat="1" applyFont="1" applyAlignment="1">
      <alignment horizontal="right"/>
    </xf>
    <xf numFmtId="167" fontId="13" fillId="0" borderId="12" xfId="0" applyNumberFormat="1" applyFont="1" applyBorder="1" applyAlignment="1">
      <alignment horizontal="right"/>
    </xf>
    <xf numFmtId="49" fontId="10" fillId="0" borderId="21" xfId="0" applyNumberFormat="1" applyFont="1" applyBorder="1" applyAlignment="1">
      <alignment vertical="top"/>
    </xf>
    <xf numFmtId="167" fontId="10" fillId="0" borderId="19" xfId="0" applyNumberFormat="1" applyFont="1" applyBorder="1" applyAlignment="1">
      <alignment horizontal="right"/>
    </xf>
    <xf numFmtId="0" fontId="10" fillId="0" borderId="2" xfId="0" applyFont="1" applyBorder="1" applyAlignment="1">
      <alignment horizontal="center" vertical="top" wrapText="1"/>
    </xf>
    <xf numFmtId="0" fontId="5" fillId="2" borderId="17" xfId="0" applyFont="1" applyFill="1" applyBorder="1" applyAlignment="1">
      <alignment horizontal="center" vertical="top" wrapText="1"/>
    </xf>
    <xf numFmtId="165" fontId="10" fillId="0" borderId="3" xfId="1" applyFont="1" applyBorder="1" applyAlignment="1">
      <alignment vertical="top" wrapText="1"/>
    </xf>
    <xf numFmtId="164" fontId="10" fillId="0" borderId="3" xfId="1" applyNumberFormat="1" applyFont="1" applyBorder="1" applyAlignment="1">
      <alignment vertical="top" wrapText="1"/>
    </xf>
    <xf numFmtId="167" fontId="10" fillId="0" borderId="3" xfId="1" applyNumberFormat="1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165" fontId="10" fillId="0" borderId="4" xfId="1" applyFont="1" applyBorder="1" applyAlignment="1">
      <alignment vertical="top" wrapText="1"/>
    </xf>
    <xf numFmtId="164" fontId="10" fillId="0" borderId="4" xfId="1" applyNumberFormat="1" applyFont="1" applyBorder="1" applyAlignment="1">
      <alignment vertical="top" wrapText="1"/>
    </xf>
    <xf numFmtId="167" fontId="10" fillId="0" borderId="4" xfId="1" applyNumberFormat="1" applyFont="1" applyBorder="1" applyAlignment="1">
      <alignment vertical="top" wrapText="1"/>
    </xf>
    <xf numFmtId="164" fontId="5" fillId="0" borderId="4" xfId="1" applyNumberFormat="1" applyFont="1" applyFill="1" applyBorder="1" applyAlignment="1" applyProtection="1">
      <alignment horizontal="right" vertical="center" wrapText="1"/>
      <protection locked="0"/>
    </xf>
    <xf numFmtId="9" fontId="5" fillId="0" borderId="4" xfId="1" applyNumberFormat="1" applyFont="1" applyFill="1" applyBorder="1" applyAlignment="1" applyProtection="1">
      <alignment horizontal="right" vertical="top" wrapText="1"/>
      <protection locked="0"/>
    </xf>
    <xf numFmtId="167" fontId="6" fillId="0" borderId="0" xfId="0" applyNumberFormat="1" applyFont="1"/>
    <xf numFmtId="167" fontId="5" fillId="0" borderId="2" xfId="1" applyNumberFormat="1" applyFont="1" applyBorder="1" applyAlignment="1">
      <alignment horizontal="right" vertical="top" wrapText="1"/>
    </xf>
    <xf numFmtId="165" fontId="10" fillId="0" borderId="4" xfId="1" applyFont="1" applyFill="1" applyBorder="1" applyAlignment="1" applyProtection="1">
      <alignment horizontal="right" vertical="top" wrapText="1"/>
      <protection locked="0"/>
    </xf>
    <xf numFmtId="49" fontId="5" fillId="0" borderId="17" xfId="0" applyNumberFormat="1" applyFont="1" applyBorder="1" applyAlignment="1">
      <alignment vertical="top" wrapText="1"/>
    </xf>
    <xf numFmtId="167" fontId="5" fillId="0" borderId="0" xfId="1" applyNumberFormat="1" applyFont="1" applyBorder="1" applyAlignment="1">
      <alignment horizontal="right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16" fillId="0" borderId="0" xfId="0" applyFont="1"/>
    <xf numFmtId="0" fontId="16" fillId="4" borderId="0" xfId="0" applyFont="1" applyFill="1"/>
    <xf numFmtId="0" fontId="17" fillId="0" borderId="0" xfId="0" applyFont="1"/>
    <xf numFmtId="49" fontId="10" fillId="0" borderId="5" xfId="0" applyNumberFormat="1" applyFont="1" applyBorder="1" applyAlignment="1">
      <alignment horizontal="center" vertical="top" wrapText="1"/>
    </xf>
    <xf numFmtId="167" fontId="3" fillId="0" borderId="0" xfId="1" applyNumberFormat="1" applyFont="1" applyBorder="1" applyAlignment="1">
      <alignment horizontal="right" vertical="top"/>
    </xf>
    <xf numFmtId="0" fontId="5" fillId="2" borderId="3" xfId="0" applyFont="1" applyFill="1" applyBorder="1" applyAlignment="1">
      <alignment horizontal="right" vertical="top" wrapText="1"/>
    </xf>
    <xf numFmtId="167" fontId="10" fillId="0" borderId="2" xfId="1" applyNumberFormat="1" applyFont="1" applyFill="1" applyBorder="1" applyAlignment="1">
      <alignment horizontal="right" vertical="top" wrapText="1"/>
    </xf>
    <xf numFmtId="167" fontId="0" fillId="0" borderId="0" xfId="0" applyNumberFormat="1" applyAlignment="1">
      <alignment horizontal="right"/>
    </xf>
    <xf numFmtId="167" fontId="3" fillId="0" borderId="0" xfId="1" applyNumberFormat="1" applyFont="1" applyAlignment="1">
      <alignment horizontal="right" vertical="top"/>
    </xf>
    <xf numFmtId="167" fontId="5" fillId="2" borderId="4" xfId="1" applyNumberFormat="1" applyFont="1" applyFill="1" applyBorder="1" applyAlignment="1">
      <alignment horizontal="right" vertical="top" wrapText="1"/>
    </xf>
    <xf numFmtId="164" fontId="10" fillId="0" borderId="0" xfId="1" applyNumberFormat="1" applyFont="1" applyAlignment="1">
      <alignment horizontal="right" vertical="top"/>
    </xf>
    <xf numFmtId="165" fontId="5" fillId="2" borderId="4" xfId="1" applyFont="1" applyFill="1" applyBorder="1" applyAlignment="1">
      <alignment horizontal="right" vertical="top" wrapText="1"/>
    </xf>
    <xf numFmtId="164" fontId="5" fillId="2" borderId="4" xfId="2" applyFont="1" applyFill="1" applyBorder="1" applyAlignment="1">
      <alignment horizontal="right" vertical="top" wrapText="1"/>
    </xf>
    <xf numFmtId="0" fontId="5" fillId="2" borderId="4" xfId="0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>
      <alignment horizontal="right" vertical="top" wrapText="1"/>
    </xf>
    <xf numFmtId="167" fontId="16" fillId="0" borderId="0" xfId="0" applyNumberFormat="1" applyFont="1"/>
    <xf numFmtId="0" fontId="10" fillId="0" borderId="0" xfId="0" applyFont="1" applyAlignment="1">
      <alignment horizontal="left" vertical="top"/>
    </xf>
    <xf numFmtId="0" fontId="5" fillId="0" borderId="4" xfId="1" applyNumberFormat="1" applyFont="1" applyBorder="1" applyAlignment="1">
      <alignment vertical="top" wrapText="1"/>
    </xf>
    <xf numFmtId="0" fontId="5" fillId="2" borderId="4" xfId="1" applyNumberFormat="1" applyFont="1" applyFill="1" applyBorder="1" applyAlignment="1">
      <alignment vertical="top" wrapText="1"/>
    </xf>
    <xf numFmtId="0" fontId="5" fillId="2" borderId="0" xfId="1" applyNumberFormat="1" applyFont="1" applyFill="1" applyBorder="1" applyAlignment="1">
      <alignment vertical="top" wrapText="1"/>
    </xf>
    <xf numFmtId="0" fontId="5" fillId="0" borderId="0" xfId="1" applyNumberFormat="1" applyFont="1" applyBorder="1" applyAlignment="1">
      <alignment horizontal="right" vertical="top" wrapText="1"/>
    </xf>
    <xf numFmtId="168" fontId="5" fillId="0" borderId="3" xfId="1" applyNumberFormat="1" applyFont="1" applyFill="1" applyBorder="1" applyAlignment="1">
      <alignment horizontal="right" vertical="top" wrapText="1"/>
    </xf>
    <xf numFmtId="164" fontId="5" fillId="2" borderId="4" xfId="1" applyNumberFormat="1" applyFont="1" applyFill="1" applyBorder="1" applyAlignment="1">
      <alignment horizontal="right" vertical="top" wrapText="1"/>
    </xf>
    <xf numFmtId="164" fontId="5" fillId="5" borderId="4" xfId="2" applyFont="1" applyFill="1" applyBorder="1" applyAlignment="1">
      <alignment horizontal="right" vertical="top" wrapText="1"/>
    </xf>
    <xf numFmtId="164" fontId="5" fillId="5" borderId="4" xfId="1" applyNumberFormat="1" applyFont="1" applyFill="1" applyBorder="1" applyAlignment="1">
      <alignment horizontal="right" vertical="top" wrapText="1"/>
    </xf>
    <xf numFmtId="167" fontId="17" fillId="0" borderId="0" xfId="0" applyNumberFormat="1" applyFont="1"/>
    <xf numFmtId="0" fontId="13" fillId="0" borderId="3" xfId="0" applyFont="1" applyBorder="1" applyAlignment="1">
      <alignment horizontal="center"/>
    </xf>
    <xf numFmtId="0" fontId="13" fillId="0" borderId="17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right" vertical="top"/>
    </xf>
    <xf numFmtId="164" fontId="10" fillId="0" borderId="13" xfId="1" applyNumberFormat="1" applyFont="1" applyBorder="1" applyAlignment="1">
      <alignment horizontal="right" vertical="top"/>
    </xf>
    <xf numFmtId="0" fontId="10" fillId="0" borderId="15" xfId="0" quotePrefix="1" applyFont="1" applyBorder="1" applyAlignment="1">
      <alignment horizontal="left" vertical="top"/>
    </xf>
    <xf numFmtId="0" fontId="10" fillId="0" borderId="16" xfId="0" quotePrefix="1" applyFont="1" applyBorder="1" applyAlignment="1">
      <alignment horizontal="left" vertical="top"/>
    </xf>
    <xf numFmtId="0" fontId="10" fillId="0" borderId="13" xfId="0" quotePrefix="1" applyFont="1" applyBorder="1" applyAlignment="1">
      <alignment horizontal="left" vertical="top"/>
    </xf>
    <xf numFmtId="0" fontId="10" fillId="0" borderId="24" xfId="0" quotePrefix="1" applyFont="1" applyBorder="1" applyAlignment="1">
      <alignment horizontal="left" vertical="top"/>
    </xf>
    <xf numFmtId="0" fontId="9" fillId="0" borderId="9" xfId="0" quotePrefix="1" applyFont="1" applyBorder="1" applyAlignment="1">
      <alignment horizontal="left" vertical="center"/>
    </xf>
    <xf numFmtId="0" fontId="9" fillId="0" borderId="10" xfId="0" quotePrefix="1" applyFont="1" applyBorder="1" applyAlignment="1">
      <alignment horizontal="left" vertical="center"/>
    </xf>
    <xf numFmtId="0" fontId="9" fillId="0" borderId="18" xfId="0" quotePrefix="1" applyFont="1" applyBorder="1" applyAlignment="1">
      <alignment horizontal="left" vertical="center"/>
    </xf>
  </cellXfs>
  <cellStyles count="5">
    <cellStyle name="Comma" xfId="1" builtinId="3"/>
    <cellStyle name="Currency" xfId="2" builtinId="4"/>
    <cellStyle name="Normal" xfId="0" builtinId="0"/>
    <cellStyle name="Normal 3" xfId="4" xr:uid="{F30E52F3-56BD-4F85-B983-43F27BD62B1B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msin\OneDrive\Documents\Mega\Mokgopa%20Consulting%20Engineers\LENG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2">
          <cell r="G12">
            <v>10568.036000000002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6"/>
  <sheetViews>
    <sheetView view="pageBreakPreview" zoomScaleNormal="100" zoomScaleSheetLayoutView="100" workbookViewId="0">
      <selection activeCell="D53" sqref="D53"/>
    </sheetView>
  </sheetViews>
  <sheetFormatPr defaultRowHeight="12" customHeight="1" x14ac:dyDescent="0.25"/>
  <cols>
    <col min="1" max="1" width="11.140625" customWidth="1"/>
    <col min="2" max="2" width="79.140625" style="52" customWidth="1"/>
    <col min="3" max="3" width="20" style="368" customWidth="1"/>
    <col min="4" max="4" width="18.7109375" customWidth="1"/>
    <col min="5" max="5" width="14" bestFit="1" customWidth="1"/>
    <col min="6" max="6" width="13.42578125" bestFit="1" customWidth="1"/>
  </cols>
  <sheetData>
    <row r="1" spans="1:4" ht="12" customHeight="1" x14ac:dyDescent="0.25">
      <c r="A1" s="1" t="str">
        <f>'C1.2'!A1</f>
        <v>New Mashifane Park: Installation of Civil Engineering Services: Roads and Stormwater Network</v>
      </c>
      <c r="B1" s="2"/>
      <c r="C1" s="365"/>
    </row>
    <row r="2" spans="1:4" ht="12" customHeight="1" x14ac:dyDescent="0.25">
      <c r="A2" s="1"/>
      <c r="B2" s="2"/>
      <c r="C2" s="365"/>
    </row>
    <row r="3" spans="1:4" ht="12" customHeight="1" x14ac:dyDescent="0.25">
      <c r="A3" s="4" t="str">
        <f>'C1.2'!A3</f>
        <v>Contract No: Contract  "A1"</v>
      </c>
      <c r="B3" s="2"/>
      <c r="C3" s="365"/>
    </row>
    <row r="4" spans="1:4" ht="12" customHeight="1" x14ac:dyDescent="0.25">
      <c r="A4" s="2"/>
      <c r="B4" s="2"/>
      <c r="C4" s="365"/>
    </row>
    <row r="5" spans="1:4" s="147" customFormat="1" ht="12" customHeight="1" x14ac:dyDescent="0.25">
      <c r="A5" s="343" t="s">
        <v>413</v>
      </c>
      <c r="B5" s="343" t="s">
        <v>2</v>
      </c>
      <c r="C5" s="183" t="s">
        <v>6</v>
      </c>
    </row>
    <row r="6" spans="1:4" s="361" customFormat="1" ht="12" customHeight="1" x14ac:dyDescent="0.2">
      <c r="A6" s="51" t="s">
        <v>7</v>
      </c>
      <c r="B6" s="194" t="s">
        <v>8</v>
      </c>
      <c r="C6" s="334">
        <f>'C1.2'!F93</f>
        <v>1240000</v>
      </c>
    </row>
    <row r="7" spans="1:4" s="361" customFormat="1" ht="12" customHeight="1" x14ac:dyDescent="0.2">
      <c r="A7" s="48"/>
      <c r="B7" s="48"/>
      <c r="C7" s="335"/>
    </row>
    <row r="8" spans="1:4" s="361" customFormat="1" ht="12" customHeight="1" x14ac:dyDescent="0.2">
      <c r="A8" s="47" t="s">
        <v>57</v>
      </c>
      <c r="B8" s="194" t="s">
        <v>58</v>
      </c>
      <c r="C8" s="209">
        <f>'C1.3 '!F54</f>
        <v>0</v>
      </c>
    </row>
    <row r="9" spans="1:4" s="361" customFormat="1" ht="12" customHeight="1" x14ac:dyDescent="0.2">
      <c r="A9" s="362"/>
      <c r="B9" s="205"/>
      <c r="C9" s="211"/>
    </row>
    <row r="10" spans="1:4" s="361" customFormat="1" ht="12" customHeight="1" x14ac:dyDescent="0.2">
      <c r="A10" s="47" t="s">
        <v>417</v>
      </c>
      <c r="B10" s="194" t="s">
        <v>418</v>
      </c>
      <c r="C10" s="209">
        <f>'C1.4'!F119</f>
        <v>0</v>
      </c>
      <c r="D10" s="376"/>
    </row>
    <row r="11" spans="1:4" s="361" customFormat="1" ht="12" customHeight="1" x14ac:dyDescent="0.2">
      <c r="A11" s="48"/>
      <c r="B11" s="48"/>
      <c r="C11" s="335"/>
    </row>
    <row r="12" spans="1:4" s="361" customFormat="1" ht="12" customHeight="1" x14ac:dyDescent="0.2">
      <c r="A12" s="47" t="s">
        <v>69</v>
      </c>
      <c r="B12" s="194" t="s">
        <v>83</v>
      </c>
      <c r="C12" s="209">
        <f>'C1.5'!F91</f>
        <v>0</v>
      </c>
    </row>
    <row r="13" spans="1:4" s="361" customFormat="1" ht="12" customHeight="1" x14ac:dyDescent="0.2">
      <c r="A13" s="48"/>
      <c r="B13" s="48"/>
      <c r="C13" s="335"/>
    </row>
    <row r="14" spans="1:4" s="361" customFormat="1" ht="12" customHeight="1" x14ac:dyDescent="0.2">
      <c r="A14" s="47" t="s">
        <v>234</v>
      </c>
      <c r="B14" s="194" t="s">
        <v>235</v>
      </c>
      <c r="C14" s="209">
        <f>'C1.6'!F38</f>
        <v>0</v>
      </c>
    </row>
    <row r="15" spans="1:4" s="361" customFormat="1" ht="12" customHeight="1" x14ac:dyDescent="0.2">
      <c r="A15" s="48"/>
      <c r="B15" s="48"/>
      <c r="C15" s="335"/>
    </row>
    <row r="16" spans="1:4" s="361" customFormat="1" ht="12" customHeight="1" x14ac:dyDescent="0.2">
      <c r="A16" s="47" t="s">
        <v>247</v>
      </c>
      <c r="B16" s="194" t="s">
        <v>248</v>
      </c>
      <c r="C16" s="209">
        <f>'C1.7'!F37</f>
        <v>0</v>
      </c>
    </row>
    <row r="17" spans="1:3" s="361" customFormat="1" ht="12" customHeight="1" x14ac:dyDescent="0.2">
      <c r="A17" s="48"/>
      <c r="B17" s="48"/>
      <c r="C17" s="335"/>
    </row>
    <row r="18" spans="1:3" s="361" customFormat="1" ht="12" customHeight="1" x14ac:dyDescent="0.2">
      <c r="A18" s="46" t="s">
        <v>520</v>
      </c>
      <c r="B18" s="357" t="str">
        <f>'C3.1'!B6</f>
        <v xml:space="preserve">DRAINS </v>
      </c>
      <c r="C18" s="231">
        <f>'C3.1'!F111</f>
        <v>0</v>
      </c>
    </row>
    <row r="19" spans="1:3" s="361" customFormat="1" ht="12" customHeight="1" x14ac:dyDescent="0.2">
      <c r="A19" s="344"/>
      <c r="B19" s="48"/>
      <c r="C19" s="335"/>
    </row>
    <row r="20" spans="1:3" s="361" customFormat="1" ht="12" customHeight="1" x14ac:dyDescent="0.2">
      <c r="A20" s="46" t="s">
        <v>654</v>
      </c>
      <c r="B20" s="357" t="str">
        <f>'C3.2'!B6</f>
        <v>CULVERTS</v>
      </c>
      <c r="C20" s="231">
        <f>'C3.2'!F150</f>
        <v>0</v>
      </c>
    </row>
    <row r="21" spans="1:3" s="361" customFormat="1" ht="12" customHeight="1" x14ac:dyDescent="0.2">
      <c r="A21" s="344"/>
      <c r="B21" s="48"/>
      <c r="C21" s="335"/>
    </row>
    <row r="22" spans="1:3" s="361" customFormat="1" ht="12" customHeight="1" x14ac:dyDescent="0.2">
      <c r="A22" s="46" t="s">
        <v>765</v>
      </c>
      <c r="B22" s="214" t="s">
        <v>789</v>
      </c>
      <c r="C22" s="231">
        <f>'C3.3'!F73</f>
        <v>0</v>
      </c>
    </row>
    <row r="23" spans="1:3" s="361" customFormat="1" ht="12" customHeight="1" x14ac:dyDescent="0.2">
      <c r="A23" s="48"/>
      <c r="B23" s="48"/>
      <c r="C23" s="335"/>
    </row>
    <row r="24" spans="1:3" s="361" customFormat="1" ht="12" customHeight="1" x14ac:dyDescent="0.2">
      <c r="A24" s="47" t="s">
        <v>257</v>
      </c>
      <c r="B24" s="194" t="s">
        <v>258</v>
      </c>
      <c r="C24" s="209">
        <f>'C4.1'!F45</f>
        <v>0</v>
      </c>
    </row>
    <row r="25" spans="1:3" s="361" customFormat="1" ht="12" customHeight="1" x14ac:dyDescent="0.2">
      <c r="A25" s="48"/>
      <c r="B25" s="48"/>
      <c r="C25" s="335"/>
    </row>
    <row r="26" spans="1:3" s="361" customFormat="1" ht="12" customHeight="1" x14ac:dyDescent="0.2">
      <c r="A26" s="46" t="s">
        <v>791</v>
      </c>
      <c r="B26" s="214" t="s">
        <v>792</v>
      </c>
      <c r="C26" s="231">
        <f>'C4.2'!F51</f>
        <v>0</v>
      </c>
    </row>
    <row r="27" spans="1:3" s="361" customFormat="1" ht="12" customHeight="1" x14ac:dyDescent="0.2">
      <c r="A27" s="48"/>
      <c r="B27" s="48"/>
      <c r="C27" s="335"/>
    </row>
    <row r="28" spans="1:3" s="361" customFormat="1" ht="12" customHeight="1" x14ac:dyDescent="0.2">
      <c r="A28" s="47" t="s">
        <v>283</v>
      </c>
      <c r="B28" s="194" t="s">
        <v>284</v>
      </c>
      <c r="C28" s="209">
        <f>'C4.4'!F50</f>
        <v>0</v>
      </c>
    </row>
    <row r="29" spans="1:3" s="361" customFormat="1" ht="12" customHeight="1" x14ac:dyDescent="0.2">
      <c r="A29" s="48"/>
      <c r="B29" s="48"/>
      <c r="C29" s="335"/>
    </row>
    <row r="30" spans="1:3" s="361" customFormat="1" ht="12" customHeight="1" x14ac:dyDescent="0.2">
      <c r="A30" s="47" t="s">
        <v>292</v>
      </c>
      <c r="B30" s="194" t="s">
        <v>293</v>
      </c>
      <c r="C30" s="209">
        <f>'C.5.1'!F61</f>
        <v>0</v>
      </c>
    </row>
    <row r="31" spans="1:3" s="361" customFormat="1" ht="12" customHeight="1" x14ac:dyDescent="0.2">
      <c r="A31" s="48"/>
      <c r="B31" s="48"/>
      <c r="C31" s="335"/>
    </row>
    <row r="32" spans="1:3" s="361" customFormat="1" ht="12" customHeight="1" x14ac:dyDescent="0.2">
      <c r="A32" s="46" t="s">
        <v>823</v>
      </c>
      <c r="B32" s="214" t="str">
        <f>'C5.2'!B6</f>
        <v>FILL LAYERS</v>
      </c>
      <c r="C32" s="231">
        <f>'C5.2'!F46</f>
        <v>0</v>
      </c>
    </row>
    <row r="33" spans="1:3" s="361" customFormat="1" ht="12" customHeight="1" x14ac:dyDescent="0.2">
      <c r="A33" s="48"/>
      <c r="B33" s="48"/>
      <c r="C33" s="335"/>
    </row>
    <row r="34" spans="1:3" s="361" customFormat="1" ht="12" customHeight="1" x14ac:dyDescent="0.2">
      <c r="A34" s="47" t="s">
        <v>329</v>
      </c>
      <c r="B34" s="194" t="s">
        <v>330</v>
      </c>
      <c r="C34" s="209">
        <f>'C5.3'!F43</f>
        <v>0</v>
      </c>
    </row>
    <row r="35" spans="1:3" s="361" customFormat="1" ht="12" customHeight="1" x14ac:dyDescent="0.2">
      <c r="A35" s="48"/>
      <c r="B35" s="48"/>
      <c r="C35" s="335"/>
    </row>
    <row r="36" spans="1:3" s="361" customFormat="1" ht="12" customHeight="1" x14ac:dyDescent="0.2">
      <c r="A36" s="47" t="s">
        <v>343</v>
      </c>
      <c r="B36" s="194" t="s">
        <v>344</v>
      </c>
      <c r="C36" s="209">
        <f>'C5.4'!F49</f>
        <v>0</v>
      </c>
    </row>
    <row r="37" spans="1:3" s="361" customFormat="1" ht="12" customHeight="1" x14ac:dyDescent="0.2">
      <c r="A37" s="48"/>
      <c r="B37" s="48"/>
      <c r="C37" s="335"/>
    </row>
    <row r="38" spans="1:3" s="361" customFormat="1" ht="12" customHeight="1" x14ac:dyDescent="0.2">
      <c r="A38" s="46" t="s">
        <v>507</v>
      </c>
      <c r="B38" s="357" t="str">
        <f>'C6.2'!B6</f>
        <v>SEGMENTAL BLOCK PAVING LAYERS</v>
      </c>
      <c r="C38" s="231">
        <f>'C6.2'!F52</f>
        <v>0</v>
      </c>
    </row>
    <row r="39" spans="1:3" s="361" customFormat="1" ht="12" customHeight="1" x14ac:dyDescent="0.2">
      <c r="A39" s="48"/>
      <c r="B39" s="48"/>
      <c r="C39" s="335"/>
    </row>
    <row r="40" spans="1:3" s="361" customFormat="1" ht="12" customHeight="1" x14ac:dyDescent="0.2">
      <c r="A40" s="47" t="s">
        <v>359</v>
      </c>
      <c r="B40" s="194" t="s">
        <v>360</v>
      </c>
      <c r="C40" s="209">
        <f>'C8.1'!F47</f>
        <v>0</v>
      </c>
    </row>
    <row r="41" spans="1:3" s="361" customFormat="1" ht="12" customHeight="1" x14ac:dyDescent="0.2">
      <c r="A41" s="48"/>
      <c r="B41" s="48"/>
      <c r="C41" s="335"/>
    </row>
    <row r="42" spans="1:3" s="361" customFormat="1" ht="12" customHeight="1" x14ac:dyDescent="0.2">
      <c r="A42" s="47" t="s">
        <v>376</v>
      </c>
      <c r="B42" s="194" t="s">
        <v>377</v>
      </c>
      <c r="C42" s="209">
        <f>'C.9.1'!F42</f>
        <v>0</v>
      </c>
    </row>
    <row r="43" spans="1:3" s="361" customFormat="1" ht="12" customHeight="1" x14ac:dyDescent="0.2">
      <c r="A43" s="48"/>
      <c r="B43" s="48"/>
      <c r="C43" s="335"/>
    </row>
    <row r="44" spans="1:3" s="361" customFormat="1" ht="12" customHeight="1" x14ac:dyDescent="0.2">
      <c r="A44" s="47" t="s">
        <v>419</v>
      </c>
      <c r="B44" s="194" t="s">
        <v>504</v>
      </c>
      <c r="C44" s="209">
        <f>'C.11.6'!F48</f>
        <v>0</v>
      </c>
    </row>
    <row r="45" spans="1:3" s="361" customFormat="1" ht="12" customHeight="1" x14ac:dyDescent="0.2">
      <c r="A45" s="48"/>
      <c r="B45" s="48"/>
      <c r="C45" s="366"/>
    </row>
    <row r="46" spans="1:3" s="361" customFormat="1" ht="12" customHeight="1" x14ac:dyDescent="0.2">
      <c r="A46" s="47" t="s">
        <v>443</v>
      </c>
      <c r="B46" s="194" t="s">
        <v>444</v>
      </c>
      <c r="C46" s="209">
        <f>'C11.7'!F52</f>
        <v>0</v>
      </c>
    </row>
    <row r="47" spans="1:3" s="361" customFormat="1" ht="12" customHeight="1" x14ac:dyDescent="0.2">
      <c r="A47" s="48"/>
      <c r="B47" s="48"/>
      <c r="C47" s="366"/>
    </row>
    <row r="48" spans="1:3" s="361" customFormat="1" ht="12" customHeight="1" x14ac:dyDescent="0.2">
      <c r="A48" s="47" t="s">
        <v>503</v>
      </c>
      <c r="B48" s="194" t="s">
        <v>505</v>
      </c>
      <c r="C48" s="209">
        <f>'C11.9'!F48</f>
        <v>0</v>
      </c>
    </row>
    <row r="49" spans="1:6" s="361" customFormat="1" ht="12" customHeight="1" x14ac:dyDescent="0.2">
      <c r="A49" s="48"/>
      <c r="B49" s="48"/>
      <c r="C49" s="335"/>
    </row>
    <row r="50" spans="1:6" s="361" customFormat="1" ht="12" customHeight="1" x14ac:dyDescent="0.2">
      <c r="A50" s="344" t="s">
        <v>824</v>
      </c>
      <c r="B50" s="48" t="s">
        <v>390</v>
      </c>
      <c r="C50" s="335">
        <f>G.10!F48</f>
        <v>0</v>
      </c>
      <c r="D50" s="376"/>
    </row>
    <row r="51" spans="1:6" s="361" customFormat="1" ht="12" customHeight="1" x14ac:dyDescent="0.2">
      <c r="A51" s="48"/>
      <c r="B51" s="48"/>
      <c r="C51" s="335"/>
    </row>
    <row r="52" spans="1:6" s="363" customFormat="1" ht="12" customHeight="1" x14ac:dyDescent="0.2">
      <c r="A52" s="360"/>
      <c r="B52" s="359" t="s">
        <v>825</v>
      </c>
      <c r="C52" s="367"/>
      <c r="D52" s="386"/>
      <c r="E52" s="386"/>
      <c r="F52" s="386"/>
    </row>
    <row r="53" spans="1:6" s="361" customFormat="1" ht="12" customHeight="1" x14ac:dyDescent="0.2">
      <c r="A53" s="13"/>
      <c r="B53" s="49"/>
      <c r="C53" s="335"/>
    </row>
    <row r="54" spans="1:6" s="361" customFormat="1" ht="12" customHeight="1" x14ac:dyDescent="0.2">
      <c r="A54" s="13"/>
      <c r="B54" s="49"/>
      <c r="C54" s="335"/>
    </row>
    <row r="55" spans="1:6" s="361" customFormat="1" ht="12" customHeight="1" x14ac:dyDescent="0.2">
      <c r="A55" s="13"/>
      <c r="B55" s="49"/>
      <c r="C55" s="335"/>
    </row>
    <row r="56" spans="1:6" s="361" customFormat="1" ht="12" customHeight="1" x14ac:dyDescent="0.2">
      <c r="A56" s="219"/>
      <c r="B56" s="195" t="s">
        <v>826</v>
      </c>
      <c r="C56" s="209"/>
    </row>
    <row r="57" spans="1:6" s="361" customFormat="1" ht="12" customHeight="1" x14ac:dyDescent="0.2">
      <c r="A57" s="13"/>
      <c r="B57" s="49"/>
      <c r="C57" s="335"/>
    </row>
    <row r="58" spans="1:6" s="363" customFormat="1" ht="12" customHeight="1" x14ac:dyDescent="0.2">
      <c r="A58" s="343"/>
      <c r="B58" s="364" t="s">
        <v>414</v>
      </c>
      <c r="C58" s="333">
        <f>SUM(C52:C56)</f>
        <v>0</v>
      </c>
    </row>
    <row r="59" spans="1:6" s="361" customFormat="1" ht="12" customHeight="1" x14ac:dyDescent="0.2">
      <c r="A59" s="13"/>
      <c r="B59" s="49"/>
      <c r="C59" s="335"/>
    </row>
    <row r="60" spans="1:6" s="361" customFormat="1" ht="12" customHeight="1" x14ac:dyDescent="0.2">
      <c r="A60" s="219"/>
      <c r="B60" s="195" t="s">
        <v>415</v>
      </c>
      <c r="C60" s="209">
        <f>C58*15%</f>
        <v>0</v>
      </c>
    </row>
    <row r="61" spans="1:6" s="361" customFormat="1" ht="12" customHeight="1" x14ac:dyDescent="0.2">
      <c r="A61" s="13"/>
      <c r="B61" s="49"/>
      <c r="C61" s="335"/>
    </row>
    <row r="62" spans="1:6" s="363" customFormat="1" ht="12" customHeight="1" x14ac:dyDescent="0.2">
      <c r="A62" s="389" t="s">
        <v>416</v>
      </c>
      <c r="B62" s="390"/>
      <c r="C62" s="148">
        <f>C58+C60</f>
        <v>0</v>
      </c>
    </row>
    <row r="63" spans="1:6" ht="12" customHeight="1" x14ac:dyDescent="0.25">
      <c r="A63" s="197"/>
      <c r="B63" s="197"/>
      <c r="C63" s="358"/>
    </row>
    <row r="64" spans="1:6" ht="12" customHeight="1" x14ac:dyDescent="0.25">
      <c r="B64"/>
    </row>
    <row r="65" spans="2:2" ht="12" customHeight="1" x14ac:dyDescent="0.25">
      <c r="B65"/>
    </row>
    <row r="66" spans="2:2" ht="12" customHeight="1" x14ac:dyDescent="0.25">
      <c r="B66"/>
    </row>
    <row r="67" spans="2:2" ht="12" customHeight="1" x14ac:dyDescent="0.25">
      <c r="B67"/>
    </row>
    <row r="68" spans="2:2" ht="12" customHeight="1" x14ac:dyDescent="0.25">
      <c r="B68"/>
    </row>
    <row r="69" spans="2:2" ht="12" customHeight="1" x14ac:dyDescent="0.25">
      <c r="B69"/>
    </row>
    <row r="70" spans="2:2" ht="12" customHeight="1" x14ac:dyDescent="0.25">
      <c r="B70"/>
    </row>
    <row r="71" spans="2:2" ht="12" customHeight="1" x14ac:dyDescent="0.25">
      <c r="B71"/>
    </row>
    <row r="72" spans="2:2" ht="12" customHeight="1" x14ac:dyDescent="0.25">
      <c r="B72"/>
    </row>
    <row r="73" spans="2:2" ht="12" customHeight="1" x14ac:dyDescent="0.25">
      <c r="B73"/>
    </row>
    <row r="74" spans="2:2" ht="12" customHeight="1" x14ac:dyDescent="0.25">
      <c r="B74"/>
    </row>
    <row r="75" spans="2:2" ht="12" customHeight="1" x14ac:dyDescent="0.25">
      <c r="B75"/>
    </row>
    <row r="76" spans="2:2" ht="12" customHeight="1" x14ac:dyDescent="0.25">
      <c r="B76"/>
    </row>
    <row r="77" spans="2:2" ht="12" customHeight="1" x14ac:dyDescent="0.25">
      <c r="B77"/>
    </row>
    <row r="78" spans="2:2" ht="12" customHeight="1" x14ac:dyDescent="0.25">
      <c r="B78"/>
    </row>
    <row r="79" spans="2:2" ht="12" customHeight="1" x14ac:dyDescent="0.25">
      <c r="B79"/>
    </row>
    <row r="80" spans="2:2" ht="12" customHeight="1" x14ac:dyDescent="0.25">
      <c r="B80"/>
    </row>
    <row r="81" spans="2:2" ht="12" customHeight="1" x14ac:dyDescent="0.25">
      <c r="B81"/>
    </row>
    <row r="82" spans="2:2" ht="12" customHeight="1" x14ac:dyDescent="0.25">
      <c r="B82"/>
    </row>
    <row r="83" spans="2:2" ht="12" customHeight="1" x14ac:dyDescent="0.25">
      <c r="B83"/>
    </row>
    <row r="84" spans="2:2" ht="12" customHeight="1" x14ac:dyDescent="0.25">
      <c r="B84"/>
    </row>
    <row r="85" spans="2:2" ht="12" customHeight="1" x14ac:dyDescent="0.25">
      <c r="B85"/>
    </row>
    <row r="86" spans="2:2" ht="12" customHeight="1" x14ac:dyDescent="0.25">
      <c r="B86"/>
    </row>
  </sheetData>
  <mergeCells count="1">
    <mergeCell ref="A62:B62"/>
  </mergeCells>
  <pageMargins left="0.7" right="0.7" top="0.75" bottom="0.75" header="0.3" footer="0.3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2DE3B-7F9B-4934-879C-1C878AD35260}">
  <sheetPr>
    <tabColor rgb="FF92D050"/>
  </sheetPr>
  <dimension ref="A1:F73"/>
  <sheetViews>
    <sheetView view="pageBreakPreview" topLeftCell="A12" zoomScaleNormal="100" zoomScaleSheetLayoutView="100" workbookViewId="0">
      <selection activeCell="E39" sqref="E39"/>
    </sheetView>
  </sheetViews>
  <sheetFormatPr defaultColWidth="9.140625" defaultRowHeight="12.75" x14ac:dyDescent="0.2"/>
  <cols>
    <col min="1" max="1" width="9.140625" style="252"/>
    <col min="2" max="2" width="61.42578125" style="252" customWidth="1"/>
    <col min="3" max="3" width="9.140625" style="293"/>
    <col min="4" max="4" width="12" style="252" customWidth="1"/>
    <col min="5" max="5" width="13.28515625" style="265" customWidth="1"/>
    <col min="6" max="6" width="17.5703125" style="318" customWidth="1"/>
    <col min="7" max="10" width="8.85546875" style="252" customWidth="1"/>
    <col min="11" max="16384" width="9.140625" style="252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298"/>
      <c r="D1" s="105"/>
      <c r="E1" s="115"/>
      <c r="F1" s="106"/>
    </row>
    <row r="2" spans="1:6" x14ac:dyDescent="0.2">
      <c r="A2" s="1"/>
      <c r="B2" s="104"/>
      <c r="C2" s="298"/>
      <c r="D2" s="105"/>
      <c r="E2" s="115"/>
      <c r="F2" s="106"/>
    </row>
    <row r="3" spans="1:6" x14ac:dyDescent="0.2">
      <c r="A3" s="4" t="str">
        <f>'C1.5'!A3</f>
        <v>Contract No: Contract  "A1"</v>
      </c>
      <c r="B3" s="104"/>
      <c r="C3" s="298"/>
      <c r="D3" s="105"/>
      <c r="E3" s="115"/>
      <c r="F3" s="106"/>
    </row>
    <row r="4" spans="1:6" x14ac:dyDescent="0.2">
      <c r="A4" s="104"/>
      <c r="B4" s="104"/>
      <c r="C4" s="298"/>
      <c r="D4" s="105"/>
      <c r="E4" s="115"/>
      <c r="F4" s="191" t="s">
        <v>767</v>
      </c>
    </row>
    <row r="5" spans="1:6" s="266" customFormat="1" x14ac:dyDescent="0.2">
      <c r="A5" s="172" t="s">
        <v>1</v>
      </c>
      <c r="B5" s="172" t="s">
        <v>2</v>
      </c>
      <c r="C5" s="299" t="s">
        <v>3</v>
      </c>
      <c r="D5" s="173" t="s">
        <v>4</v>
      </c>
      <c r="E5" s="174" t="s">
        <v>5</v>
      </c>
      <c r="F5" s="183" t="s">
        <v>6</v>
      </c>
    </row>
    <row r="6" spans="1:6" s="266" customFormat="1" ht="39.75" customHeight="1" x14ac:dyDescent="0.2">
      <c r="A6" s="273" t="s">
        <v>765</v>
      </c>
      <c r="B6" s="270" t="s">
        <v>766</v>
      </c>
      <c r="C6" s="300"/>
      <c r="D6" s="268"/>
      <c r="E6" s="269"/>
      <c r="F6" s="312"/>
    </row>
    <row r="7" spans="1:6" x14ac:dyDescent="0.2">
      <c r="A7" s="274"/>
      <c r="B7" s="13"/>
      <c r="C7" s="301"/>
      <c r="D7" s="54"/>
      <c r="E7" s="86"/>
      <c r="F7" s="210"/>
    </row>
    <row r="8" spans="1:6" ht="15" customHeight="1" x14ac:dyDescent="0.2">
      <c r="A8" s="219" t="s">
        <v>768</v>
      </c>
      <c r="B8" s="253" t="s">
        <v>771</v>
      </c>
      <c r="C8" s="138"/>
      <c r="D8" s="53"/>
      <c r="E8" s="87"/>
      <c r="F8" s="209"/>
    </row>
    <row r="9" spans="1:6" x14ac:dyDescent="0.2">
      <c r="A9" s="274"/>
      <c r="B9" s="13"/>
      <c r="C9" s="301"/>
      <c r="D9" s="54"/>
      <c r="E9" s="86"/>
      <c r="F9" s="210"/>
    </row>
    <row r="10" spans="1:6" ht="15" customHeight="1" x14ac:dyDescent="0.2">
      <c r="A10" s="219"/>
      <c r="B10" s="9" t="s">
        <v>769</v>
      </c>
      <c r="C10" s="138" t="s">
        <v>703</v>
      </c>
      <c r="D10" s="53">
        <f>17500-10200</f>
        <v>7300</v>
      </c>
      <c r="E10" s="88">
        <v>0</v>
      </c>
      <c r="F10" s="209">
        <f>D10*E10</f>
        <v>0</v>
      </c>
    </row>
    <row r="11" spans="1:6" x14ac:dyDescent="0.2">
      <c r="A11" s="274"/>
      <c r="B11" s="13"/>
      <c r="C11" s="301"/>
      <c r="D11" s="54"/>
      <c r="E11" s="86"/>
      <c r="F11" s="210"/>
    </row>
    <row r="12" spans="1:6" ht="15" customHeight="1" x14ac:dyDescent="0.2">
      <c r="A12" s="219"/>
      <c r="B12" s="271" t="s">
        <v>834</v>
      </c>
      <c r="C12" s="138" t="s">
        <v>703</v>
      </c>
      <c r="D12" s="81">
        <f>3200-1055</f>
        <v>2145</v>
      </c>
      <c r="E12" s="89">
        <v>0</v>
      </c>
      <c r="F12" s="209">
        <f>D12*E12</f>
        <v>0</v>
      </c>
    </row>
    <row r="13" spans="1:6" x14ac:dyDescent="0.2">
      <c r="A13" s="274"/>
      <c r="B13" s="13"/>
      <c r="C13" s="301"/>
      <c r="D13" s="82"/>
      <c r="E13" s="86"/>
      <c r="F13" s="210"/>
    </row>
    <row r="14" spans="1:6" ht="15" customHeight="1" x14ac:dyDescent="0.2">
      <c r="A14" s="219"/>
      <c r="B14" s="9" t="s">
        <v>835</v>
      </c>
      <c r="C14" s="138" t="s">
        <v>703</v>
      </c>
      <c r="D14" s="81">
        <f>2200-1455</f>
        <v>745</v>
      </c>
      <c r="E14" s="87">
        <v>0</v>
      </c>
      <c r="F14" s="209">
        <f>D14*E14</f>
        <v>0</v>
      </c>
    </row>
    <row r="15" spans="1:6" x14ac:dyDescent="0.2">
      <c r="A15" s="274"/>
      <c r="B15" s="13"/>
      <c r="C15" s="301"/>
      <c r="D15" s="82"/>
      <c r="E15" s="86"/>
      <c r="F15" s="210"/>
    </row>
    <row r="16" spans="1:6" ht="15" customHeight="1" x14ac:dyDescent="0.2">
      <c r="A16" s="219"/>
      <c r="B16" s="9" t="s">
        <v>770</v>
      </c>
      <c r="C16" s="138" t="s">
        <v>703</v>
      </c>
      <c r="D16" s="375">
        <f>12000-5350</f>
        <v>6650</v>
      </c>
      <c r="E16" s="87">
        <v>0</v>
      </c>
      <c r="F16" s="209">
        <f>D16*E16</f>
        <v>0</v>
      </c>
    </row>
    <row r="17" spans="1:6" x14ac:dyDescent="0.2">
      <c r="A17" s="274"/>
      <c r="B17" s="13"/>
      <c r="C17" s="301"/>
      <c r="D17" s="54"/>
      <c r="E17" s="86"/>
      <c r="F17" s="210"/>
    </row>
    <row r="18" spans="1:6" ht="15" customHeight="1" x14ac:dyDescent="0.2">
      <c r="A18" s="219"/>
      <c r="B18" s="9" t="s">
        <v>856</v>
      </c>
      <c r="C18" s="138" t="s">
        <v>703</v>
      </c>
      <c r="D18" s="280">
        <f>12500-6200</f>
        <v>6300</v>
      </c>
      <c r="E18" s="281">
        <v>0</v>
      </c>
      <c r="F18" s="314">
        <f>SUM(D18*E18)</f>
        <v>0</v>
      </c>
    </row>
    <row r="19" spans="1:6" x14ac:dyDescent="0.2">
      <c r="A19" s="13"/>
      <c r="B19" s="13"/>
      <c r="C19" s="301"/>
      <c r="D19" s="82"/>
      <c r="E19" s="86"/>
      <c r="F19" s="210"/>
    </row>
    <row r="20" spans="1:6" ht="15" customHeight="1" x14ac:dyDescent="0.2">
      <c r="A20" s="9"/>
      <c r="B20" s="9" t="s">
        <v>772</v>
      </c>
      <c r="C20" s="138" t="s">
        <v>703</v>
      </c>
      <c r="D20" s="81">
        <f>450-125</f>
        <v>325</v>
      </c>
      <c r="E20" s="87">
        <v>0</v>
      </c>
      <c r="F20" s="209">
        <f>D20*E20</f>
        <v>0</v>
      </c>
    </row>
    <row r="21" spans="1:6" x14ac:dyDescent="0.2">
      <c r="A21" s="274"/>
      <c r="B21" s="13"/>
      <c r="C21" s="301"/>
      <c r="D21" s="54"/>
      <c r="E21" s="86"/>
      <c r="F21" s="210"/>
    </row>
    <row r="22" spans="1:6" x14ac:dyDescent="0.2">
      <c r="A22" s="72"/>
      <c r="B22" s="9"/>
      <c r="C22" s="138"/>
      <c r="D22" s="83"/>
      <c r="E22" s="91"/>
      <c r="F22" s="232"/>
    </row>
    <row r="23" spans="1:6" x14ac:dyDescent="0.2">
      <c r="A23" s="13"/>
      <c r="B23" s="13"/>
      <c r="C23" s="301"/>
      <c r="D23" s="82"/>
      <c r="E23" s="86"/>
      <c r="F23" s="210"/>
    </row>
    <row r="24" spans="1:6" s="266" customFormat="1" ht="29.25" customHeight="1" x14ac:dyDescent="0.2">
      <c r="A24" s="273" t="s">
        <v>773</v>
      </c>
      <c r="B24" s="150" t="s">
        <v>774</v>
      </c>
      <c r="C24" s="300"/>
      <c r="D24" s="275"/>
      <c r="E24" s="279"/>
      <c r="F24" s="313"/>
    </row>
    <row r="25" spans="1:6" x14ac:dyDescent="0.2">
      <c r="A25" s="13"/>
      <c r="B25" s="13"/>
      <c r="C25" s="301"/>
      <c r="D25" s="82"/>
      <c r="E25" s="86"/>
      <c r="F25" s="210"/>
    </row>
    <row r="26" spans="1:6" ht="15" customHeight="1" x14ac:dyDescent="0.2">
      <c r="A26" s="9" t="s">
        <v>775</v>
      </c>
      <c r="B26" s="9" t="s">
        <v>776</v>
      </c>
      <c r="C26" s="138" t="s">
        <v>703</v>
      </c>
      <c r="D26" s="81">
        <v>125</v>
      </c>
      <c r="E26" s="90">
        <v>0</v>
      </c>
      <c r="F26" s="209">
        <f>D26*E26</f>
        <v>0</v>
      </c>
    </row>
    <row r="27" spans="1:6" x14ac:dyDescent="0.2">
      <c r="A27" s="13"/>
      <c r="B27" s="13"/>
      <c r="C27" s="301"/>
      <c r="D27" s="82"/>
      <c r="E27" s="86"/>
      <c r="F27" s="210"/>
    </row>
    <row r="28" spans="1:6" ht="15" customHeight="1" x14ac:dyDescent="0.2">
      <c r="A28" s="9" t="s">
        <v>777</v>
      </c>
      <c r="B28" s="9" t="s">
        <v>778</v>
      </c>
      <c r="C28" s="138" t="s">
        <v>703</v>
      </c>
      <c r="D28" s="81"/>
      <c r="E28" s="90">
        <v>0</v>
      </c>
      <c r="F28" s="209" t="s">
        <v>452</v>
      </c>
    </row>
    <row r="29" spans="1:6" x14ac:dyDescent="0.2">
      <c r="A29" s="13"/>
      <c r="B29" s="13"/>
      <c r="C29" s="301"/>
      <c r="D29" s="82"/>
      <c r="E29" s="86"/>
      <c r="F29" s="210"/>
    </row>
    <row r="30" spans="1:6" ht="14.45" customHeight="1" x14ac:dyDescent="0.2">
      <c r="A30" s="219" t="s">
        <v>779</v>
      </c>
      <c r="B30" s="9" t="s">
        <v>780</v>
      </c>
      <c r="C30" s="138" t="s">
        <v>703</v>
      </c>
      <c r="D30" s="81"/>
      <c r="E30" s="87">
        <v>0</v>
      </c>
      <c r="F30" s="209" t="s">
        <v>452</v>
      </c>
    </row>
    <row r="31" spans="1:6" x14ac:dyDescent="0.2">
      <c r="A31" s="13"/>
      <c r="B31" s="13"/>
      <c r="C31" s="301"/>
      <c r="D31" s="82"/>
      <c r="E31" s="86"/>
      <c r="F31" s="210"/>
    </row>
    <row r="32" spans="1:6" s="266" customFormat="1" x14ac:dyDescent="0.2">
      <c r="A32" s="161" t="s">
        <v>781</v>
      </c>
      <c r="B32" s="150" t="s">
        <v>782</v>
      </c>
      <c r="C32" s="300"/>
      <c r="D32" s="345"/>
      <c r="E32" s="346"/>
      <c r="F32" s="347"/>
    </row>
    <row r="33" spans="1:6" x14ac:dyDescent="0.2">
      <c r="A33" s="13"/>
      <c r="B33" s="13"/>
      <c r="C33" s="301"/>
      <c r="D33" s="54"/>
      <c r="E33" s="86"/>
      <c r="F33" s="210"/>
    </row>
    <row r="34" spans="1:6" x14ac:dyDescent="0.2">
      <c r="A34" s="72" t="s">
        <v>783</v>
      </c>
      <c r="B34" s="9" t="s">
        <v>784</v>
      </c>
      <c r="C34" s="138" t="s">
        <v>114</v>
      </c>
      <c r="D34" s="83">
        <v>55</v>
      </c>
      <c r="E34" s="91">
        <v>0</v>
      </c>
      <c r="F34" s="232">
        <f>D34*E34</f>
        <v>0</v>
      </c>
    </row>
    <row r="35" spans="1:6" x14ac:dyDescent="0.2">
      <c r="A35" s="13"/>
      <c r="B35" s="13"/>
      <c r="C35" s="301"/>
      <c r="D35" s="54"/>
      <c r="E35" s="86"/>
      <c r="F35" s="210"/>
    </row>
    <row r="36" spans="1:6" x14ac:dyDescent="0.2">
      <c r="A36" s="72" t="s">
        <v>785</v>
      </c>
      <c r="B36" s="9" t="s">
        <v>786</v>
      </c>
      <c r="C36" s="292" t="s">
        <v>736</v>
      </c>
      <c r="D36" s="83">
        <v>120</v>
      </c>
      <c r="E36" s="91">
        <v>0</v>
      </c>
      <c r="F36" s="232">
        <f>D36*E36</f>
        <v>0</v>
      </c>
    </row>
    <row r="37" spans="1:6" x14ac:dyDescent="0.2">
      <c r="A37" s="274"/>
      <c r="B37" s="13"/>
      <c r="C37" s="301"/>
      <c r="D37" s="54"/>
      <c r="E37" s="86"/>
      <c r="F37" s="210"/>
    </row>
    <row r="38" spans="1:6" x14ac:dyDescent="0.2">
      <c r="A38" s="72" t="s">
        <v>787</v>
      </c>
      <c r="B38" s="9" t="s">
        <v>788</v>
      </c>
      <c r="C38" s="308" t="s">
        <v>269</v>
      </c>
      <c r="D38" s="84">
        <v>105</v>
      </c>
      <c r="E38" s="92">
        <v>0</v>
      </c>
      <c r="F38" s="314">
        <f>D38*E38</f>
        <v>0</v>
      </c>
    </row>
    <row r="39" spans="1:6" x14ac:dyDescent="0.2">
      <c r="A39" s="274"/>
      <c r="B39" s="13"/>
      <c r="C39" s="301"/>
      <c r="D39" s="54"/>
      <c r="E39" s="86"/>
      <c r="F39" s="210"/>
    </row>
    <row r="40" spans="1:6" x14ac:dyDescent="0.2">
      <c r="A40" s="72"/>
      <c r="B40" s="9"/>
      <c r="C40" s="138"/>
      <c r="D40" s="83"/>
      <c r="E40" s="91"/>
      <c r="F40" s="232"/>
    </row>
    <row r="41" spans="1:6" x14ac:dyDescent="0.2">
      <c r="A41" s="274"/>
      <c r="B41" s="13"/>
      <c r="C41" s="301"/>
      <c r="D41" s="54"/>
      <c r="E41" s="86"/>
      <c r="F41" s="210"/>
    </row>
    <row r="42" spans="1:6" x14ac:dyDescent="0.2">
      <c r="A42" s="72"/>
      <c r="B42" s="9"/>
      <c r="C42" s="138"/>
      <c r="D42" s="83"/>
      <c r="E42" s="91"/>
      <c r="F42" s="232"/>
    </row>
    <row r="43" spans="1:6" x14ac:dyDescent="0.2">
      <c r="A43" s="274"/>
      <c r="B43" s="13"/>
      <c r="C43" s="301"/>
      <c r="D43" s="54"/>
      <c r="E43" s="86"/>
      <c r="F43" s="210"/>
    </row>
    <row r="44" spans="1:6" x14ac:dyDescent="0.2">
      <c r="A44" s="72"/>
      <c r="B44" s="9"/>
      <c r="C44" s="138"/>
      <c r="D44" s="83"/>
      <c r="E44" s="91"/>
      <c r="F44" s="232"/>
    </row>
    <row r="45" spans="1:6" x14ac:dyDescent="0.2">
      <c r="A45" s="274"/>
      <c r="B45" s="13"/>
      <c r="C45" s="301"/>
      <c r="D45" s="54"/>
      <c r="E45" s="86"/>
      <c r="F45" s="210"/>
    </row>
    <row r="46" spans="1:6" x14ac:dyDescent="0.2">
      <c r="A46" s="72"/>
      <c r="B46" s="9"/>
      <c r="C46" s="138"/>
      <c r="D46" s="83"/>
      <c r="E46" s="91"/>
      <c r="F46" s="232"/>
    </row>
    <row r="47" spans="1:6" x14ac:dyDescent="0.2">
      <c r="A47" s="274"/>
      <c r="B47" s="13"/>
      <c r="C47" s="301"/>
      <c r="D47" s="54"/>
      <c r="E47" s="86"/>
      <c r="F47" s="210"/>
    </row>
    <row r="48" spans="1:6" x14ac:dyDescent="0.2">
      <c r="A48" s="72"/>
      <c r="B48" s="9"/>
      <c r="C48" s="138"/>
      <c r="D48" s="83"/>
      <c r="E48" s="91"/>
      <c r="F48" s="232"/>
    </row>
    <row r="49" spans="1:6" x14ac:dyDescent="0.2">
      <c r="A49" s="274"/>
      <c r="B49" s="13"/>
      <c r="C49" s="301"/>
      <c r="D49" s="54"/>
      <c r="E49" s="86"/>
      <c r="F49" s="210"/>
    </row>
    <row r="50" spans="1:6" x14ac:dyDescent="0.2">
      <c r="A50" s="72"/>
      <c r="B50" s="9"/>
      <c r="C50" s="138"/>
      <c r="D50" s="83"/>
      <c r="E50" s="91"/>
      <c r="F50" s="232"/>
    </row>
    <row r="51" spans="1:6" x14ac:dyDescent="0.2">
      <c r="A51" s="274"/>
      <c r="B51" s="13"/>
      <c r="C51" s="301"/>
      <c r="D51" s="54"/>
      <c r="E51" s="86"/>
      <c r="F51" s="210"/>
    </row>
    <row r="52" spans="1:6" x14ac:dyDescent="0.2">
      <c r="A52" s="72"/>
      <c r="B52" s="9"/>
      <c r="C52" s="138"/>
      <c r="D52" s="83"/>
      <c r="E52" s="91"/>
      <c r="F52" s="232"/>
    </row>
    <row r="53" spans="1:6" x14ac:dyDescent="0.2">
      <c r="A53" s="274"/>
      <c r="B53" s="13"/>
      <c r="C53" s="301"/>
      <c r="D53" s="54"/>
      <c r="E53" s="86"/>
      <c r="F53" s="210"/>
    </row>
    <row r="54" spans="1:6" x14ac:dyDescent="0.2">
      <c r="A54" s="72"/>
      <c r="B54" s="9"/>
      <c r="C54" s="138"/>
      <c r="D54" s="83"/>
      <c r="E54" s="91"/>
      <c r="F54" s="232"/>
    </row>
    <row r="55" spans="1:6" x14ac:dyDescent="0.2">
      <c r="A55" s="274"/>
      <c r="B55" s="13"/>
      <c r="C55" s="301"/>
      <c r="D55" s="54"/>
      <c r="E55" s="86"/>
      <c r="F55" s="210"/>
    </row>
    <row r="56" spans="1:6" x14ac:dyDescent="0.2">
      <c r="A56" s="72"/>
      <c r="B56" s="9"/>
      <c r="C56" s="138"/>
      <c r="D56" s="83"/>
      <c r="E56" s="91"/>
      <c r="F56" s="232"/>
    </row>
    <row r="57" spans="1:6" x14ac:dyDescent="0.2">
      <c r="A57" s="274"/>
      <c r="B57" s="13"/>
      <c r="C57" s="301"/>
      <c r="D57" s="54"/>
      <c r="E57" s="86"/>
      <c r="F57" s="210"/>
    </row>
    <row r="58" spans="1:6" x14ac:dyDescent="0.2">
      <c r="A58" s="72"/>
      <c r="B58" s="9"/>
      <c r="C58" s="138"/>
      <c r="D58" s="83"/>
      <c r="E58" s="91"/>
      <c r="F58" s="232"/>
    </row>
    <row r="59" spans="1:6" x14ac:dyDescent="0.2">
      <c r="A59" s="13"/>
      <c r="B59" s="13"/>
      <c r="C59" s="301"/>
      <c r="D59" s="15"/>
      <c r="E59" s="86"/>
      <c r="F59" s="210"/>
    </row>
    <row r="60" spans="1:6" x14ac:dyDescent="0.2">
      <c r="A60" s="267"/>
      <c r="B60" s="118"/>
      <c r="C60" s="302"/>
      <c r="D60" s="84"/>
      <c r="E60" s="92"/>
      <c r="F60" s="314"/>
    </row>
    <row r="61" spans="1:6" x14ac:dyDescent="0.2">
      <c r="A61" s="249"/>
      <c r="B61" s="272"/>
      <c r="C61" s="303"/>
      <c r="D61" s="250"/>
      <c r="E61" s="251"/>
      <c r="F61" s="315"/>
    </row>
    <row r="62" spans="1:6" x14ac:dyDescent="0.2">
      <c r="A62" s="326"/>
      <c r="B62" s="327"/>
      <c r="C62" s="328"/>
      <c r="D62" s="329"/>
      <c r="E62" s="330"/>
      <c r="F62" s="331"/>
    </row>
    <row r="63" spans="1:6" x14ac:dyDescent="0.2">
      <c r="A63" s="249"/>
      <c r="B63" s="272"/>
      <c r="C63" s="303"/>
      <c r="D63" s="250"/>
      <c r="E63" s="251"/>
      <c r="F63" s="315"/>
    </row>
    <row r="64" spans="1:6" x14ac:dyDescent="0.2">
      <c r="A64" s="282"/>
      <c r="B64" s="283"/>
      <c r="C64" s="292"/>
      <c r="D64" s="256"/>
      <c r="E64" s="257"/>
      <c r="F64" s="316"/>
    </row>
    <row r="65" spans="1:6" x14ac:dyDescent="0.2">
      <c r="A65" s="259"/>
      <c r="B65" s="260"/>
      <c r="C65" s="290"/>
      <c r="D65" s="260"/>
      <c r="E65" s="261"/>
      <c r="F65" s="317"/>
    </row>
    <row r="66" spans="1:6" x14ac:dyDescent="0.2">
      <c r="A66" s="285"/>
      <c r="B66" s="284"/>
      <c r="C66" s="138"/>
      <c r="D66" s="256"/>
      <c r="E66" s="257"/>
      <c r="F66" s="316"/>
    </row>
    <row r="67" spans="1:6" x14ac:dyDescent="0.2">
      <c r="A67" s="259"/>
      <c r="B67" s="260"/>
      <c r="C67" s="290"/>
      <c r="D67" s="260"/>
      <c r="E67" s="261"/>
      <c r="F67" s="317"/>
    </row>
    <row r="68" spans="1:6" x14ac:dyDescent="0.2">
      <c r="A68" s="285"/>
      <c r="B68" s="284"/>
      <c r="C68" s="138"/>
      <c r="D68" s="256"/>
      <c r="E68" s="257"/>
      <c r="F68" s="316"/>
    </row>
    <row r="69" spans="1:6" x14ac:dyDescent="0.2">
      <c r="A69" s="259"/>
      <c r="B69" s="260"/>
      <c r="C69" s="290"/>
      <c r="D69" s="260"/>
      <c r="E69" s="261"/>
      <c r="F69" s="317"/>
    </row>
    <row r="70" spans="1:6" x14ac:dyDescent="0.2">
      <c r="A70" s="285"/>
      <c r="B70" s="284"/>
      <c r="C70" s="138"/>
      <c r="D70" s="256"/>
      <c r="E70" s="257"/>
      <c r="F70" s="316"/>
    </row>
    <row r="71" spans="1:6" x14ac:dyDescent="0.2">
      <c r="A71" s="259"/>
      <c r="B71" s="260"/>
      <c r="C71" s="290"/>
      <c r="D71" s="260"/>
      <c r="E71" s="261"/>
      <c r="F71" s="317"/>
    </row>
    <row r="72" spans="1:6" x14ac:dyDescent="0.2">
      <c r="A72" s="255"/>
      <c r="B72" s="263"/>
      <c r="C72" s="297"/>
      <c r="D72" s="263"/>
      <c r="E72" s="264"/>
      <c r="F72" s="323"/>
    </row>
    <row r="73" spans="1:6" s="266" customFormat="1" x14ac:dyDescent="0.2">
      <c r="A73" s="324" t="s">
        <v>124</v>
      </c>
      <c r="B73" s="398" t="s">
        <v>442</v>
      </c>
      <c r="C73" s="398"/>
      <c r="D73" s="398"/>
      <c r="E73" s="399"/>
      <c r="F73" s="325">
        <f>SUM(F10:F59)</f>
        <v>0</v>
      </c>
    </row>
  </sheetData>
  <mergeCells count="1">
    <mergeCell ref="B73:E73"/>
  </mergeCells>
  <pageMargins left="0.7" right="0.7" top="0.75" bottom="0.75" header="0.3" footer="0.3"/>
  <pageSetup paperSize="9" scale="71" orientation="portrait" r:id="rId1"/>
  <colBreaks count="1" manualBreakCount="1">
    <brk id="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F46"/>
  <sheetViews>
    <sheetView view="pageBreakPreview" zoomScaleNormal="100" zoomScaleSheetLayoutView="100" workbookViewId="0">
      <selection activeCell="E29" sqref="E29"/>
    </sheetView>
  </sheetViews>
  <sheetFormatPr defaultRowHeight="15" x14ac:dyDescent="0.25"/>
  <cols>
    <col min="2" max="2" width="46.7109375" customWidth="1"/>
    <col min="4" max="4" width="12" customWidth="1"/>
    <col min="5" max="5" width="14.7109375" style="45" customWidth="1"/>
    <col min="6" max="6" width="17" style="102" customWidth="1"/>
    <col min="7" max="10" width="8.8554687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"A1"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256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6.899999999999999" customHeight="1" x14ac:dyDescent="0.25">
      <c r="A6" s="150" t="s">
        <v>257</v>
      </c>
      <c r="B6" s="151" t="s">
        <v>258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30.6" customHeight="1" x14ac:dyDescent="0.25">
      <c r="A8" s="150" t="s">
        <v>259</v>
      </c>
      <c r="B8" s="151" t="s">
        <v>260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27.6" customHeight="1" x14ac:dyDescent="0.25">
      <c r="A10" s="9" t="s">
        <v>261</v>
      </c>
      <c r="B10" s="10" t="s">
        <v>262</v>
      </c>
      <c r="C10" s="16" t="s">
        <v>48</v>
      </c>
      <c r="D10" s="12">
        <v>1</v>
      </c>
      <c r="E10" s="62">
        <v>0</v>
      </c>
      <c r="F10" s="98">
        <f>D10*E10</f>
        <v>0</v>
      </c>
    </row>
    <row r="11" spans="1:6" x14ac:dyDescent="0.25">
      <c r="A11" s="13"/>
      <c r="B11" s="14"/>
      <c r="C11" s="14"/>
      <c r="D11" s="15"/>
      <c r="E11" s="42"/>
      <c r="F11" s="99"/>
    </row>
    <row r="12" spans="1:6" ht="25.15" customHeight="1" x14ac:dyDescent="0.25">
      <c r="A12" s="9" t="s">
        <v>263</v>
      </c>
      <c r="B12" s="10" t="s">
        <v>264</v>
      </c>
      <c r="C12" s="16" t="s">
        <v>52</v>
      </c>
      <c r="D12" s="12">
        <f>F10</f>
        <v>0</v>
      </c>
      <c r="E12" s="68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3.9" customHeight="1" x14ac:dyDescent="0.25">
      <c r="A14" s="150" t="s">
        <v>265</v>
      </c>
      <c r="B14" s="151" t="s">
        <v>266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13.15" customHeight="1" x14ac:dyDescent="0.25">
      <c r="A16" s="9" t="s">
        <v>267</v>
      </c>
      <c r="B16" s="10" t="s">
        <v>268</v>
      </c>
      <c r="C16" s="16" t="s">
        <v>269</v>
      </c>
      <c r="D16" s="12">
        <v>3000</v>
      </c>
      <c r="E16" s="59">
        <v>0</v>
      </c>
      <c r="F16" s="98">
        <f>D16*E16</f>
        <v>0</v>
      </c>
    </row>
    <row r="17" spans="1:6" x14ac:dyDescent="0.25">
      <c r="A17" s="13"/>
      <c r="B17" s="14"/>
      <c r="C17" s="14"/>
      <c r="D17" s="15"/>
      <c r="E17" s="42"/>
      <c r="F17" s="99"/>
    </row>
    <row r="18" spans="1:6" s="147" customFormat="1" ht="28.15" customHeight="1" x14ac:dyDescent="0.25">
      <c r="A18" s="150" t="s">
        <v>270</v>
      </c>
      <c r="B18" s="151" t="s">
        <v>271</v>
      </c>
      <c r="C18" s="152"/>
      <c r="D18" s="153"/>
      <c r="E18" s="162"/>
      <c r="F18" s="154"/>
    </row>
    <row r="19" spans="1:6" x14ac:dyDescent="0.25">
      <c r="A19" s="13"/>
      <c r="B19" s="14"/>
      <c r="C19" s="14"/>
      <c r="D19" s="15"/>
      <c r="E19" s="42"/>
      <c r="F19" s="99"/>
    </row>
    <row r="20" spans="1:6" ht="14.45" customHeight="1" x14ac:dyDescent="0.25">
      <c r="A20" s="9" t="s">
        <v>272</v>
      </c>
      <c r="B20" s="10" t="s">
        <v>273</v>
      </c>
      <c r="C20" s="16" t="s">
        <v>269</v>
      </c>
      <c r="D20" s="12">
        <v>6200</v>
      </c>
      <c r="E20" s="59">
        <v>0</v>
      </c>
      <c r="F20" s="98">
        <f>D20*E20</f>
        <v>0</v>
      </c>
    </row>
    <row r="21" spans="1:6" x14ac:dyDescent="0.25">
      <c r="A21" s="13"/>
      <c r="B21" s="14"/>
      <c r="C21" s="14"/>
      <c r="D21" s="15"/>
      <c r="E21" s="42"/>
      <c r="F21" s="99"/>
    </row>
    <row r="22" spans="1:6" ht="15" customHeight="1" x14ac:dyDescent="0.25">
      <c r="A22" s="9" t="s">
        <v>274</v>
      </c>
      <c r="B22" s="10" t="s">
        <v>275</v>
      </c>
      <c r="C22" s="16" t="s">
        <v>269</v>
      </c>
      <c r="D22" s="12">
        <v>4500</v>
      </c>
      <c r="E22" s="59">
        <v>0</v>
      </c>
      <c r="F22" s="98">
        <f>D22*E22</f>
        <v>0</v>
      </c>
    </row>
    <row r="23" spans="1:6" x14ac:dyDescent="0.25">
      <c r="A23" s="13"/>
      <c r="B23" s="14"/>
      <c r="C23" s="14"/>
      <c r="D23" s="15"/>
      <c r="E23" s="42"/>
      <c r="F23" s="99"/>
    </row>
    <row r="24" spans="1:6" ht="15" customHeight="1" x14ac:dyDescent="0.25">
      <c r="A24" s="9" t="s">
        <v>276</v>
      </c>
      <c r="B24" s="10" t="s">
        <v>277</v>
      </c>
      <c r="C24" s="16" t="s">
        <v>269</v>
      </c>
      <c r="D24" s="12">
        <v>0</v>
      </c>
      <c r="E24" s="59">
        <v>0</v>
      </c>
      <c r="F24" s="98" t="s">
        <v>452</v>
      </c>
    </row>
    <row r="25" spans="1:6" x14ac:dyDescent="0.25">
      <c r="A25" s="13"/>
      <c r="B25" s="14"/>
      <c r="C25" s="14"/>
      <c r="D25" s="15"/>
      <c r="E25" s="42"/>
      <c r="F25" s="99"/>
    </row>
    <row r="26" spans="1:6" ht="40.15" customHeight="1" x14ac:dyDescent="0.25">
      <c r="A26" s="9" t="s">
        <v>278</v>
      </c>
      <c r="B26" s="10" t="s">
        <v>279</v>
      </c>
      <c r="C26" s="16"/>
      <c r="D26" s="12"/>
      <c r="E26" s="41"/>
      <c r="F26" s="98"/>
    </row>
    <row r="27" spans="1:6" x14ac:dyDescent="0.25">
      <c r="A27" s="13"/>
      <c r="B27" s="14"/>
      <c r="C27" s="14"/>
      <c r="D27" s="15"/>
      <c r="E27" s="42"/>
      <c r="F27" s="99"/>
    </row>
    <row r="28" spans="1:6" ht="17.45" customHeight="1" x14ac:dyDescent="0.25">
      <c r="A28" s="9"/>
      <c r="B28" s="10" t="s">
        <v>280</v>
      </c>
      <c r="C28" s="16" t="s">
        <v>240</v>
      </c>
      <c r="D28" s="12">
        <v>3</v>
      </c>
      <c r="E28" s="59">
        <v>0</v>
      </c>
      <c r="F28" s="98">
        <f>D28*E28</f>
        <v>0</v>
      </c>
    </row>
    <row r="29" spans="1:6" x14ac:dyDescent="0.25">
      <c r="A29" s="13"/>
      <c r="B29" s="14"/>
      <c r="C29" s="14"/>
      <c r="D29" s="15"/>
      <c r="E29" s="42"/>
      <c r="F29" s="99"/>
    </row>
    <row r="30" spans="1:6" x14ac:dyDescent="0.25">
      <c r="A30" s="24"/>
      <c r="B30" s="25"/>
      <c r="C30" s="25"/>
      <c r="D30" s="26"/>
      <c r="E30" s="43"/>
      <c r="F30" s="100"/>
    </row>
    <row r="31" spans="1:6" x14ac:dyDescent="0.25">
      <c r="A31" s="13"/>
      <c r="B31" s="14"/>
      <c r="C31" s="14"/>
      <c r="D31" s="15"/>
      <c r="E31" s="42"/>
      <c r="F31" s="99"/>
    </row>
    <row r="32" spans="1:6" x14ac:dyDescent="0.25">
      <c r="A32" s="24"/>
      <c r="B32" s="25"/>
      <c r="C32" s="25"/>
      <c r="D32" s="26"/>
      <c r="E32" s="43"/>
      <c r="F32" s="100"/>
    </row>
    <row r="33" spans="1:6" x14ac:dyDescent="0.25">
      <c r="A33" s="13"/>
      <c r="B33" s="14"/>
      <c r="C33" s="14"/>
      <c r="D33" s="15"/>
      <c r="E33" s="42"/>
      <c r="F33" s="99"/>
    </row>
    <row r="34" spans="1:6" x14ac:dyDescent="0.25">
      <c r="A34" s="24"/>
      <c r="B34" s="25"/>
      <c r="C34" s="25"/>
      <c r="D34" s="26"/>
      <c r="E34" s="43"/>
      <c r="F34" s="100"/>
    </row>
    <row r="35" spans="1:6" x14ac:dyDescent="0.25">
      <c r="A35" s="13"/>
      <c r="B35" s="14"/>
      <c r="C35" s="14"/>
      <c r="D35" s="15"/>
      <c r="E35" s="42"/>
      <c r="F35" s="99"/>
    </row>
    <row r="36" spans="1:6" x14ac:dyDescent="0.25">
      <c r="A36" s="24"/>
      <c r="B36" s="25"/>
      <c r="C36" s="25"/>
      <c r="D36" s="26"/>
      <c r="E36" s="43"/>
      <c r="F36" s="100"/>
    </row>
    <row r="37" spans="1:6" x14ac:dyDescent="0.25">
      <c r="A37" s="13"/>
      <c r="B37" s="14"/>
      <c r="C37" s="14"/>
      <c r="D37" s="15"/>
      <c r="E37" s="42"/>
      <c r="F37" s="99"/>
    </row>
    <row r="38" spans="1:6" x14ac:dyDescent="0.25">
      <c r="A38" s="24"/>
      <c r="B38" s="25"/>
      <c r="C38" s="25"/>
      <c r="D38" s="26"/>
      <c r="E38" s="43"/>
      <c r="F38" s="100"/>
    </row>
    <row r="39" spans="1:6" x14ac:dyDescent="0.25">
      <c r="A39" s="13"/>
      <c r="B39" s="14"/>
      <c r="C39" s="14"/>
      <c r="D39" s="15"/>
      <c r="E39" s="42"/>
      <c r="F39" s="99"/>
    </row>
    <row r="40" spans="1:6" x14ac:dyDescent="0.25">
      <c r="A40" s="24"/>
      <c r="B40" s="25"/>
      <c r="C40" s="25"/>
      <c r="D40" s="26"/>
      <c r="E40" s="43"/>
      <c r="F40" s="100"/>
    </row>
    <row r="41" spans="1:6" x14ac:dyDescent="0.25">
      <c r="A41" s="24"/>
      <c r="B41" s="25"/>
      <c r="C41" s="25"/>
      <c r="D41" s="26"/>
      <c r="E41" s="43"/>
      <c r="F41" s="100"/>
    </row>
    <row r="42" spans="1:6" x14ac:dyDescent="0.25">
      <c r="A42" s="13"/>
      <c r="B42" s="14"/>
      <c r="C42" s="14"/>
      <c r="D42" s="15"/>
      <c r="E42" s="42"/>
      <c r="F42" s="99"/>
    </row>
    <row r="43" spans="1:6" x14ac:dyDescent="0.25">
      <c r="A43" s="24"/>
      <c r="B43" s="25"/>
      <c r="C43" s="25"/>
      <c r="D43" s="26"/>
      <c r="E43" s="43"/>
      <c r="F43" s="100"/>
    </row>
    <row r="44" spans="1:6" x14ac:dyDescent="0.25">
      <c r="A44" s="13"/>
      <c r="B44" s="14"/>
      <c r="C44" s="14"/>
      <c r="D44" s="15"/>
      <c r="E44" s="42"/>
      <c r="F44" s="99"/>
    </row>
    <row r="45" spans="1:6" s="147" customFormat="1" x14ac:dyDescent="0.25">
      <c r="A45" s="141" t="s">
        <v>54</v>
      </c>
      <c r="B45" s="142"/>
      <c r="C45" s="143"/>
      <c r="D45" s="144"/>
      <c r="E45" s="145"/>
      <c r="F45" s="148">
        <f>SUM(F6:F44)</f>
        <v>0</v>
      </c>
    </row>
    <row r="46" spans="1:6" x14ac:dyDescent="0.25">
      <c r="A46" s="2"/>
      <c r="B46" s="2"/>
      <c r="C46" s="23" t="s">
        <v>281</v>
      </c>
      <c r="D46" s="3"/>
      <c r="E46" s="39"/>
      <c r="F46" s="95"/>
    </row>
  </sheetData>
  <pageMargins left="0.7" right="0.7" top="0.75" bottom="0.75" header="0.3" footer="0.3"/>
  <pageSetup paperSize="9" scale="80" fitToHeight="0" orientation="portrait" r:id="rId1"/>
  <colBreaks count="1" manualBreakCount="1">
    <brk id="6" max="58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A1906-C7B1-4570-AC5B-7299E462A9ED}">
  <sheetPr>
    <tabColor rgb="FF92D050"/>
    <pageSetUpPr fitToPage="1"/>
  </sheetPr>
  <dimension ref="A1:U52"/>
  <sheetViews>
    <sheetView view="pageBreakPreview" topLeftCell="A25" zoomScaleNormal="100" zoomScaleSheetLayoutView="100" workbookViewId="0">
      <selection activeCell="E29" sqref="E29"/>
    </sheetView>
  </sheetViews>
  <sheetFormatPr defaultRowHeight="15" x14ac:dyDescent="0.25"/>
  <cols>
    <col min="2" max="2" width="55.42578125" customWidth="1"/>
    <col min="4" max="4" width="12" customWidth="1"/>
    <col min="5" max="5" width="14.7109375" style="45" customWidth="1"/>
    <col min="6" max="6" width="17" style="102" customWidth="1"/>
    <col min="7" max="9" width="8.85546875" customWidth="1"/>
    <col min="10" max="10" width="13.14062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"A1"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790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6.899999999999999" customHeight="1" x14ac:dyDescent="0.25">
      <c r="A6" s="150" t="s">
        <v>791</v>
      </c>
      <c r="B6" s="151" t="s">
        <v>792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30.6" customHeight="1" x14ac:dyDescent="0.25">
      <c r="A8" s="150" t="s">
        <v>793</v>
      </c>
      <c r="B8" s="151" t="s">
        <v>794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15" customHeight="1" x14ac:dyDescent="0.25">
      <c r="A10" s="9" t="s">
        <v>795</v>
      </c>
      <c r="B10" s="10" t="s">
        <v>796</v>
      </c>
      <c r="C10" s="16" t="s">
        <v>797</v>
      </c>
      <c r="D10" s="12">
        <v>1</v>
      </c>
      <c r="E10" s="62">
        <v>0</v>
      </c>
      <c r="F10" s="98">
        <f>D10*E10</f>
        <v>0</v>
      </c>
    </row>
    <row r="11" spans="1:6" x14ac:dyDescent="0.25">
      <c r="A11" s="13"/>
      <c r="B11" s="14"/>
      <c r="C11" s="14"/>
      <c r="D11" s="15"/>
      <c r="E11" s="42"/>
      <c r="F11" s="99"/>
    </row>
    <row r="12" spans="1:6" ht="25.15" customHeight="1" x14ac:dyDescent="0.25">
      <c r="A12" s="9" t="s">
        <v>798</v>
      </c>
      <c r="B12" s="10" t="s">
        <v>799</v>
      </c>
      <c r="C12" s="16" t="s">
        <v>52</v>
      </c>
      <c r="D12" s="12">
        <f>F10</f>
        <v>0</v>
      </c>
      <c r="E12" s="68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3.9" customHeight="1" x14ac:dyDescent="0.25">
      <c r="A14" s="150" t="s">
        <v>800</v>
      </c>
      <c r="B14" s="151" t="s">
        <v>801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13.15" customHeight="1" x14ac:dyDescent="0.25">
      <c r="A16" s="9" t="s">
        <v>802</v>
      </c>
      <c r="B16" s="10" t="s">
        <v>273</v>
      </c>
      <c r="C16" s="16" t="s">
        <v>269</v>
      </c>
      <c r="D16" s="12">
        <v>7000</v>
      </c>
      <c r="E16" s="59">
        <v>0</v>
      </c>
      <c r="F16" s="98">
        <f>D16*E16</f>
        <v>0</v>
      </c>
    </row>
    <row r="17" spans="1:21" x14ac:dyDescent="0.25">
      <c r="A17" s="13"/>
      <c r="B17" s="14"/>
      <c r="C17" s="14"/>
      <c r="D17" s="15"/>
      <c r="E17" s="42"/>
      <c r="F17" s="99"/>
    </row>
    <row r="18" spans="1:21" ht="15" customHeight="1" x14ac:dyDescent="0.25">
      <c r="A18" s="9" t="s">
        <v>803</v>
      </c>
      <c r="B18" s="10" t="s">
        <v>804</v>
      </c>
      <c r="C18" s="16" t="s">
        <v>269</v>
      </c>
      <c r="D18" s="12"/>
      <c r="E18" s="41"/>
      <c r="F18" s="98" t="s">
        <v>452</v>
      </c>
    </row>
    <row r="19" spans="1:21" x14ac:dyDescent="0.25">
      <c r="A19" s="13"/>
      <c r="B19" s="14"/>
      <c r="C19" s="14"/>
      <c r="D19" s="15"/>
      <c r="E19" s="42"/>
      <c r="F19" s="99"/>
    </row>
    <row r="20" spans="1:21" ht="14.45" customHeight="1" x14ac:dyDescent="0.25">
      <c r="A20" s="9" t="s">
        <v>805</v>
      </c>
      <c r="B20" s="10" t="s">
        <v>806</v>
      </c>
      <c r="C20" s="16" t="s">
        <v>269</v>
      </c>
      <c r="D20" s="12"/>
      <c r="E20" s="59"/>
      <c r="F20" s="98" t="s">
        <v>452</v>
      </c>
    </row>
    <row r="21" spans="1:21" x14ac:dyDescent="0.25">
      <c r="A21" s="13"/>
      <c r="B21" s="14"/>
      <c r="C21" s="14"/>
      <c r="D21" s="15"/>
      <c r="E21" s="42"/>
      <c r="F21" s="99"/>
    </row>
    <row r="22" spans="1:21" ht="15" customHeight="1" x14ac:dyDescent="0.25">
      <c r="A22" s="9" t="s">
        <v>807</v>
      </c>
      <c r="B22" s="10" t="s">
        <v>275</v>
      </c>
      <c r="C22" s="16" t="s">
        <v>269</v>
      </c>
      <c r="D22" s="12">
        <v>1500</v>
      </c>
      <c r="E22" s="59">
        <v>0</v>
      </c>
      <c r="F22" s="98">
        <f>D22*E22</f>
        <v>0</v>
      </c>
    </row>
    <row r="23" spans="1:21" x14ac:dyDescent="0.25">
      <c r="A23" s="13"/>
      <c r="B23" s="14"/>
      <c r="C23" s="14"/>
      <c r="D23" s="15"/>
      <c r="E23" s="42"/>
      <c r="F23" s="99"/>
    </row>
    <row r="24" spans="1:21" ht="15" customHeight="1" x14ac:dyDescent="0.25">
      <c r="A24" s="9" t="s">
        <v>808</v>
      </c>
      <c r="B24" s="10" t="s">
        <v>277</v>
      </c>
      <c r="C24" s="16" t="s">
        <v>269</v>
      </c>
      <c r="D24" s="12"/>
      <c r="E24" s="59"/>
      <c r="F24" s="98" t="s">
        <v>452</v>
      </c>
    </row>
    <row r="25" spans="1:21" x14ac:dyDescent="0.25">
      <c r="A25" s="13"/>
      <c r="B25" s="14"/>
      <c r="C25" s="14"/>
      <c r="D25" s="15"/>
      <c r="E25" s="42"/>
      <c r="F25" s="99"/>
      <c r="T25">
        <v>0.85</v>
      </c>
      <c r="U25">
        <v>0.15</v>
      </c>
    </row>
    <row r="26" spans="1:21" s="147" customFormat="1" ht="15" customHeight="1" x14ac:dyDescent="0.25">
      <c r="A26" s="150" t="s">
        <v>809</v>
      </c>
      <c r="B26" s="151" t="s">
        <v>810</v>
      </c>
      <c r="C26" s="152"/>
      <c r="D26" s="153"/>
      <c r="E26" s="162"/>
      <c r="F26" s="98"/>
      <c r="S26" s="147">
        <f>Q28*0.5</f>
        <v>55800</v>
      </c>
      <c r="T26" s="147">
        <f>S26*$T$25</f>
        <v>47430</v>
      </c>
      <c r="U26" s="147">
        <f>S26*$U$25</f>
        <v>8370</v>
      </c>
    </row>
    <row r="27" spans="1:21" x14ac:dyDescent="0.25">
      <c r="A27" s="13"/>
      <c r="B27" s="14"/>
      <c r="C27" s="14"/>
      <c r="D27" s="15"/>
      <c r="E27" s="42"/>
      <c r="F27" s="99"/>
      <c r="S27">
        <f>Q28*0.3</f>
        <v>33480</v>
      </c>
      <c r="T27" s="147">
        <f>S27*$T$25</f>
        <v>28458</v>
      </c>
      <c r="U27" s="147">
        <f>S27*$U$25</f>
        <v>5022</v>
      </c>
    </row>
    <row r="28" spans="1:21" ht="17.45" customHeight="1" x14ac:dyDescent="0.25">
      <c r="A28" s="9" t="s">
        <v>811</v>
      </c>
      <c r="B28" s="10" t="s">
        <v>273</v>
      </c>
      <c r="C28" s="16" t="s">
        <v>269</v>
      </c>
      <c r="D28" s="12">
        <v>38400</v>
      </c>
      <c r="E28" s="59">
        <v>0</v>
      </c>
      <c r="F28" s="98">
        <f>D28*E28</f>
        <v>0</v>
      </c>
      <c r="N28">
        <v>18600</v>
      </c>
      <c r="O28">
        <v>10</v>
      </c>
      <c r="P28">
        <v>0.6</v>
      </c>
      <c r="Q28">
        <f>N28*O28*P28</f>
        <v>111600</v>
      </c>
      <c r="S28">
        <f>Q28*0.2</f>
        <v>22320</v>
      </c>
      <c r="T28" s="147">
        <f>S28*$T$25</f>
        <v>18972</v>
      </c>
      <c r="U28" s="147">
        <f>S28*$U$25</f>
        <v>3348</v>
      </c>
    </row>
    <row r="29" spans="1:21" x14ac:dyDescent="0.25">
      <c r="A29" s="13"/>
      <c r="B29" s="14"/>
      <c r="C29" s="14"/>
      <c r="D29" s="15"/>
      <c r="E29" s="42"/>
      <c r="F29" s="99"/>
      <c r="Q29">
        <f>Q28/2</f>
        <v>55800</v>
      </c>
      <c r="S29">
        <f>SUM(S26:S28)</f>
        <v>111600</v>
      </c>
    </row>
    <row r="30" spans="1:21" x14ac:dyDescent="0.25">
      <c r="A30" s="24" t="s">
        <v>812</v>
      </c>
      <c r="B30" s="25" t="s">
        <v>804</v>
      </c>
      <c r="C30" s="16" t="s">
        <v>269</v>
      </c>
      <c r="D30" s="26"/>
      <c r="E30" s="43"/>
      <c r="F30" s="98" t="s">
        <v>452</v>
      </c>
    </row>
    <row r="31" spans="1:21" x14ac:dyDescent="0.25">
      <c r="A31" s="13"/>
      <c r="B31" s="14"/>
      <c r="C31" s="14"/>
      <c r="D31" s="15"/>
      <c r="E31" s="42"/>
      <c r="F31" s="99"/>
    </row>
    <row r="32" spans="1:21" x14ac:dyDescent="0.25">
      <c r="A32" s="24" t="s">
        <v>813</v>
      </c>
      <c r="B32" s="25" t="s">
        <v>806</v>
      </c>
      <c r="C32" s="16" t="s">
        <v>269</v>
      </c>
      <c r="D32" s="26"/>
      <c r="E32" s="43"/>
      <c r="F32" s="98" t="s">
        <v>452</v>
      </c>
    </row>
    <row r="33" spans="1:10" x14ac:dyDescent="0.25">
      <c r="A33" s="13"/>
      <c r="B33" s="14"/>
      <c r="C33" s="14"/>
      <c r="D33" s="15"/>
      <c r="E33" s="42"/>
      <c r="F33" s="99"/>
    </row>
    <row r="34" spans="1:10" x14ac:dyDescent="0.25">
      <c r="A34" s="24" t="s">
        <v>814</v>
      </c>
      <c r="B34" s="25" t="s">
        <v>275</v>
      </c>
      <c r="C34" s="16" t="s">
        <v>269</v>
      </c>
      <c r="D34" s="26">
        <v>1500</v>
      </c>
      <c r="E34" s="43">
        <v>0</v>
      </c>
      <c r="F34" s="100">
        <f>D34*E34</f>
        <v>0</v>
      </c>
    </row>
    <row r="35" spans="1:10" x14ac:dyDescent="0.25">
      <c r="A35" s="13"/>
      <c r="B35" s="14"/>
      <c r="C35" s="14"/>
      <c r="D35" s="15"/>
      <c r="E35" s="42"/>
      <c r="F35" s="99"/>
    </row>
    <row r="36" spans="1:10" x14ac:dyDescent="0.25">
      <c r="A36" s="24" t="s">
        <v>815</v>
      </c>
      <c r="B36" s="25" t="s">
        <v>277</v>
      </c>
      <c r="C36" s="16" t="s">
        <v>269</v>
      </c>
      <c r="D36" s="26">
        <v>800</v>
      </c>
      <c r="E36" s="43">
        <v>0</v>
      </c>
      <c r="F36" s="98">
        <f>SUM(D36*E36)</f>
        <v>0</v>
      </c>
    </row>
    <row r="37" spans="1:10" x14ac:dyDescent="0.25">
      <c r="A37" s="13"/>
      <c r="B37" s="14"/>
      <c r="C37" s="14"/>
      <c r="D37" s="15"/>
      <c r="E37" s="42"/>
      <c r="F37" s="99"/>
    </row>
    <row r="38" spans="1:10" s="147" customFormat="1" ht="25.5" x14ac:dyDescent="0.25">
      <c r="A38" s="176" t="s">
        <v>816</v>
      </c>
      <c r="B38" s="348" t="s">
        <v>817</v>
      </c>
      <c r="C38" s="348"/>
      <c r="D38" s="349"/>
      <c r="E38" s="350"/>
      <c r="F38" s="351"/>
    </row>
    <row r="39" spans="1:10" x14ac:dyDescent="0.25">
      <c r="A39" s="13"/>
      <c r="B39" s="14"/>
      <c r="C39" s="14"/>
      <c r="D39" s="15"/>
      <c r="E39" s="42"/>
      <c r="F39" s="99"/>
    </row>
    <row r="40" spans="1:10" x14ac:dyDescent="0.25">
      <c r="A40" s="24" t="s">
        <v>818</v>
      </c>
      <c r="B40" s="25" t="s">
        <v>819</v>
      </c>
      <c r="C40" s="11" t="s">
        <v>269</v>
      </c>
      <c r="D40" s="26">
        <v>2500</v>
      </c>
      <c r="E40" s="43">
        <v>0</v>
      </c>
      <c r="F40" s="100">
        <f>D40*E40</f>
        <v>0</v>
      </c>
    </row>
    <row r="41" spans="1:10" x14ac:dyDescent="0.25">
      <c r="A41" s="13"/>
      <c r="B41" s="14"/>
      <c r="C41" s="14"/>
      <c r="D41" s="15"/>
      <c r="E41" s="42"/>
      <c r="F41" s="99"/>
      <c r="J41" s="64">
        <f>SUM(D16:D34)</f>
        <v>48400</v>
      </c>
    </row>
    <row r="42" spans="1:10" x14ac:dyDescent="0.25">
      <c r="A42" s="24" t="s">
        <v>820</v>
      </c>
      <c r="B42" s="25" t="s">
        <v>804</v>
      </c>
      <c r="C42" s="11" t="s">
        <v>269</v>
      </c>
      <c r="D42" s="127"/>
      <c r="E42" s="124"/>
      <c r="F42" s="98" t="s">
        <v>452</v>
      </c>
    </row>
    <row r="43" spans="1:10" x14ac:dyDescent="0.25">
      <c r="A43" s="13"/>
      <c r="B43" s="14"/>
      <c r="C43" s="14"/>
      <c r="D43" s="15"/>
      <c r="E43" s="42"/>
      <c r="F43" s="99"/>
    </row>
    <row r="44" spans="1:10" x14ac:dyDescent="0.25">
      <c r="A44" s="24" t="s">
        <v>821</v>
      </c>
      <c r="B44" s="25" t="s">
        <v>806</v>
      </c>
      <c r="C44" s="11" t="s">
        <v>269</v>
      </c>
      <c r="D44" s="127"/>
      <c r="E44" s="124"/>
      <c r="F44" s="98" t="s">
        <v>452</v>
      </c>
    </row>
    <row r="45" spans="1:10" x14ac:dyDescent="0.25">
      <c r="A45" s="13"/>
      <c r="B45" s="14"/>
      <c r="C45" s="14"/>
      <c r="D45" s="15"/>
      <c r="E45" s="42"/>
      <c r="F45" s="99"/>
    </row>
    <row r="46" spans="1:10" x14ac:dyDescent="0.25">
      <c r="A46" s="24" t="s">
        <v>822</v>
      </c>
      <c r="B46" s="25" t="s">
        <v>275</v>
      </c>
      <c r="C46" s="11" t="s">
        <v>269</v>
      </c>
      <c r="D46" s="127">
        <v>1200</v>
      </c>
      <c r="E46" s="124">
        <v>0</v>
      </c>
      <c r="F46" s="159">
        <f>D46*E46</f>
        <v>0</v>
      </c>
    </row>
    <row r="47" spans="1:10" x14ac:dyDescent="0.25">
      <c r="A47" s="13"/>
      <c r="B47" s="14"/>
      <c r="C47" s="14"/>
      <c r="D47" s="15"/>
      <c r="E47" s="42"/>
      <c r="F47" s="99"/>
    </row>
    <row r="48" spans="1:10" x14ac:dyDescent="0.25">
      <c r="A48" s="13"/>
      <c r="B48" s="14"/>
      <c r="C48" s="14"/>
      <c r="D48" s="15"/>
      <c r="E48" s="42"/>
      <c r="F48" s="99"/>
    </row>
    <row r="49" spans="1:6" x14ac:dyDescent="0.25">
      <c r="A49" s="24"/>
      <c r="B49" s="25"/>
      <c r="C49" s="25"/>
      <c r="D49" s="26"/>
      <c r="E49" s="43"/>
      <c r="F49" s="100"/>
    </row>
    <row r="50" spans="1:6" x14ac:dyDescent="0.25">
      <c r="A50" s="13"/>
      <c r="B50" s="14"/>
      <c r="C50" s="14"/>
      <c r="D50" s="15"/>
      <c r="E50" s="42"/>
      <c r="F50" s="99"/>
    </row>
    <row r="51" spans="1:6" s="147" customFormat="1" x14ac:dyDescent="0.25">
      <c r="A51" s="141" t="s">
        <v>54</v>
      </c>
      <c r="B51" s="142"/>
      <c r="C51" s="143"/>
      <c r="D51" s="144"/>
      <c r="E51" s="145"/>
      <c r="F51" s="148">
        <f>SUM(F6:F50)</f>
        <v>0</v>
      </c>
    </row>
    <row r="52" spans="1:6" x14ac:dyDescent="0.25">
      <c r="A52" s="2"/>
      <c r="B52" s="2"/>
      <c r="C52" s="23"/>
      <c r="D52" s="3"/>
      <c r="E52" s="39"/>
      <c r="F52" s="95"/>
    </row>
  </sheetData>
  <pageMargins left="0.7" right="0.7" top="0.75" bottom="0.75" header="0.3" footer="0.3"/>
  <pageSetup paperSize="9" scale="74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  <pageSetUpPr fitToPage="1"/>
  </sheetPr>
  <dimension ref="A1:F51"/>
  <sheetViews>
    <sheetView view="pageBreakPreview" topLeftCell="A24" zoomScaleNormal="100" zoomScaleSheetLayoutView="100" workbookViewId="0">
      <selection activeCell="E19" sqref="E19"/>
    </sheetView>
  </sheetViews>
  <sheetFormatPr defaultRowHeight="15" x14ac:dyDescent="0.25"/>
  <cols>
    <col min="2" max="2" width="41.7109375" customWidth="1"/>
    <col min="4" max="4" width="12" customWidth="1"/>
    <col min="5" max="5" width="14.140625" style="45" customWidth="1"/>
    <col min="6" max="6" width="15.2851562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"/>
    </row>
    <row r="2" spans="1:6" x14ac:dyDescent="0.25">
      <c r="A2" s="1"/>
      <c r="B2" s="2"/>
      <c r="C2" s="2"/>
      <c r="D2" s="3"/>
      <c r="E2" s="39"/>
      <c r="F2" s="3"/>
    </row>
    <row r="3" spans="1:6" x14ac:dyDescent="0.25">
      <c r="A3" s="4" t="str">
        <f>'C1.5'!A3</f>
        <v>Contract No: Contract  "A1"</v>
      </c>
      <c r="B3" s="2"/>
      <c r="C3" s="2"/>
      <c r="D3" s="3"/>
      <c r="E3" s="39"/>
      <c r="F3" s="3"/>
    </row>
    <row r="4" spans="1:6" x14ac:dyDescent="0.25">
      <c r="A4" s="2"/>
      <c r="B4" s="2"/>
      <c r="C4" s="2"/>
      <c r="D4" s="3"/>
      <c r="E4" s="39"/>
      <c r="F4" s="5" t="s">
        <v>282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8" t="s">
        <v>6</v>
      </c>
    </row>
    <row r="6" spans="1:6" ht="18" customHeight="1" x14ac:dyDescent="0.25">
      <c r="A6" s="9" t="s">
        <v>283</v>
      </c>
      <c r="B6" s="10" t="s">
        <v>284</v>
      </c>
      <c r="C6" s="16"/>
      <c r="D6" s="12"/>
      <c r="E6" s="41"/>
      <c r="F6" s="12"/>
    </row>
    <row r="7" spans="1:6" x14ac:dyDescent="0.25">
      <c r="A7" s="13"/>
      <c r="B7" s="14"/>
      <c r="C7" s="14"/>
      <c r="D7" s="15"/>
      <c r="E7" s="42"/>
      <c r="F7" s="15"/>
    </row>
    <row r="8" spans="1:6" ht="42.6" customHeight="1" x14ac:dyDescent="0.25">
      <c r="A8" s="9" t="s">
        <v>285</v>
      </c>
      <c r="B8" s="10" t="s">
        <v>286</v>
      </c>
      <c r="C8" s="16"/>
      <c r="D8" s="12"/>
      <c r="E8" s="41"/>
      <c r="F8" s="12"/>
    </row>
    <row r="9" spans="1:6" x14ac:dyDescent="0.25">
      <c r="A9" s="13"/>
      <c r="B9" s="14"/>
      <c r="C9" s="14"/>
      <c r="D9" s="15"/>
      <c r="E9" s="42"/>
      <c r="F9" s="15"/>
    </row>
    <row r="10" spans="1:6" ht="17.45" customHeight="1" x14ac:dyDescent="0.25">
      <c r="A10" s="9" t="s">
        <v>287</v>
      </c>
      <c r="B10" s="10" t="s">
        <v>288</v>
      </c>
      <c r="C10" s="16"/>
      <c r="D10" s="12"/>
      <c r="E10" s="41"/>
      <c r="F10" s="12"/>
    </row>
    <row r="11" spans="1:6" x14ac:dyDescent="0.25">
      <c r="A11" s="13"/>
      <c r="B11" s="14"/>
      <c r="C11" s="14"/>
      <c r="D11" s="15"/>
      <c r="E11" s="42"/>
      <c r="F11" s="15"/>
    </row>
    <row r="12" spans="1:6" ht="16.899999999999999" customHeight="1" x14ac:dyDescent="0.25">
      <c r="A12" s="9"/>
      <c r="B12" s="10" t="s">
        <v>289</v>
      </c>
      <c r="C12" s="16" t="s">
        <v>269</v>
      </c>
      <c r="D12" s="69">
        <v>6300</v>
      </c>
      <c r="E12" s="184">
        <v>0</v>
      </c>
      <c r="F12" s="12">
        <f>IF(C12 = CHAR(37), D12*E12/100,D12*E12)</f>
        <v>0</v>
      </c>
    </row>
    <row r="13" spans="1:6" x14ac:dyDescent="0.25">
      <c r="A13" s="13"/>
      <c r="B13" s="14"/>
      <c r="C13" s="14"/>
      <c r="D13" s="15"/>
      <c r="E13" s="42"/>
      <c r="F13" s="15"/>
    </row>
    <row r="14" spans="1:6" ht="29.1" customHeight="1" x14ac:dyDescent="0.25">
      <c r="A14" s="9" t="s">
        <v>644</v>
      </c>
      <c r="B14" s="10" t="s">
        <v>645</v>
      </c>
      <c r="C14" s="16"/>
      <c r="D14" s="69"/>
      <c r="E14" s="184"/>
      <c r="F14" s="12"/>
    </row>
    <row r="15" spans="1:6" x14ac:dyDescent="0.25">
      <c r="A15" s="13"/>
      <c r="B15" s="14"/>
      <c r="C15" s="14"/>
      <c r="D15" s="15"/>
      <c r="E15" s="42"/>
      <c r="F15" s="15"/>
    </row>
    <row r="16" spans="1:6" ht="15" customHeight="1" x14ac:dyDescent="0.25">
      <c r="A16" s="9" t="s">
        <v>646</v>
      </c>
      <c r="B16" s="10" t="s">
        <v>647</v>
      </c>
      <c r="C16" s="16" t="s">
        <v>650</v>
      </c>
      <c r="D16" s="12">
        <v>1</v>
      </c>
      <c r="E16" s="59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42" t="s">
        <v>651</v>
      </c>
      <c r="F17" s="15"/>
    </row>
    <row r="18" spans="1:6" ht="25.5" x14ac:dyDescent="0.25">
      <c r="A18" s="24" t="s">
        <v>648</v>
      </c>
      <c r="B18" s="25" t="s">
        <v>649</v>
      </c>
      <c r="C18" s="11" t="s">
        <v>52</v>
      </c>
      <c r="D18" s="26">
        <f>F16</f>
        <v>0</v>
      </c>
      <c r="E18" s="185">
        <v>0</v>
      </c>
      <c r="F18" s="26">
        <f>E18*D18</f>
        <v>0</v>
      </c>
    </row>
    <row r="19" spans="1:6" x14ac:dyDescent="0.25">
      <c r="A19" s="13"/>
      <c r="B19" s="14"/>
      <c r="C19" s="14"/>
      <c r="D19" s="15"/>
      <c r="E19" s="42"/>
      <c r="F19" s="15"/>
    </row>
    <row r="20" spans="1:6" x14ac:dyDescent="0.25">
      <c r="A20" s="24"/>
      <c r="B20" s="25"/>
      <c r="C20" s="25"/>
      <c r="D20" s="26"/>
      <c r="E20" s="43"/>
      <c r="F20" s="26"/>
    </row>
    <row r="21" spans="1:6" x14ac:dyDescent="0.25">
      <c r="A21" s="13"/>
      <c r="B21" s="14"/>
      <c r="C21" s="14"/>
      <c r="D21" s="15"/>
      <c r="E21" s="42"/>
      <c r="F21" s="15"/>
    </row>
    <row r="22" spans="1:6" x14ac:dyDescent="0.25">
      <c r="A22" s="24"/>
      <c r="B22" s="25"/>
      <c r="C22" s="25"/>
      <c r="D22" s="26"/>
      <c r="E22" s="43"/>
      <c r="F22" s="26"/>
    </row>
    <row r="23" spans="1:6" x14ac:dyDescent="0.25">
      <c r="A23" s="13"/>
      <c r="B23" s="14"/>
      <c r="C23" s="14"/>
      <c r="D23" s="15"/>
      <c r="E23" s="42"/>
      <c r="F23" s="15"/>
    </row>
    <row r="24" spans="1:6" x14ac:dyDescent="0.25">
      <c r="A24" s="24"/>
      <c r="B24" s="25"/>
      <c r="C24" s="25"/>
      <c r="D24" s="26"/>
      <c r="E24" s="43"/>
      <c r="F24" s="26"/>
    </row>
    <row r="25" spans="1:6" x14ac:dyDescent="0.25">
      <c r="A25" s="13"/>
      <c r="B25" s="14"/>
      <c r="C25" s="14"/>
      <c r="D25" s="15"/>
      <c r="E25" s="42"/>
      <c r="F25" s="15"/>
    </row>
    <row r="26" spans="1:6" x14ac:dyDescent="0.25">
      <c r="A26" s="24"/>
      <c r="B26" s="25"/>
      <c r="C26" s="25"/>
      <c r="D26" s="26"/>
      <c r="E26" s="43"/>
      <c r="F26" s="26"/>
    </row>
    <row r="27" spans="1:6" x14ac:dyDescent="0.25">
      <c r="A27" s="13"/>
      <c r="B27" s="14"/>
      <c r="C27" s="14"/>
      <c r="D27" s="15"/>
      <c r="E27" s="42"/>
      <c r="F27" s="15"/>
    </row>
    <row r="28" spans="1:6" x14ac:dyDescent="0.25">
      <c r="A28" s="24"/>
      <c r="B28" s="25"/>
      <c r="C28" s="25"/>
      <c r="D28" s="26"/>
      <c r="E28" s="43"/>
      <c r="F28" s="26"/>
    </row>
    <row r="29" spans="1:6" x14ac:dyDescent="0.25">
      <c r="A29" s="13"/>
      <c r="B29" s="14"/>
      <c r="C29" s="14"/>
      <c r="D29" s="15"/>
      <c r="E29" s="42"/>
      <c r="F29" s="15"/>
    </row>
    <row r="30" spans="1:6" x14ac:dyDescent="0.25">
      <c r="A30" s="24"/>
      <c r="B30" s="25"/>
      <c r="C30" s="25"/>
      <c r="D30" s="26"/>
      <c r="E30" s="43"/>
      <c r="F30" s="26"/>
    </row>
    <row r="31" spans="1:6" x14ac:dyDescent="0.25">
      <c r="A31" s="13"/>
      <c r="B31" s="14"/>
      <c r="C31" s="14"/>
      <c r="D31" s="15"/>
      <c r="E31" s="42"/>
      <c r="F31" s="15"/>
    </row>
    <row r="32" spans="1:6" x14ac:dyDescent="0.25">
      <c r="A32" s="24"/>
      <c r="B32" s="25"/>
      <c r="C32" s="25"/>
      <c r="D32" s="26"/>
      <c r="E32" s="43"/>
      <c r="F32" s="26"/>
    </row>
    <row r="33" spans="1:6" x14ac:dyDescent="0.25">
      <c r="A33" s="13"/>
      <c r="B33" s="14"/>
      <c r="C33" s="14"/>
      <c r="D33" s="15"/>
      <c r="E33" s="42"/>
      <c r="F33" s="15"/>
    </row>
    <row r="34" spans="1:6" x14ac:dyDescent="0.25">
      <c r="A34" s="24"/>
      <c r="B34" s="25"/>
      <c r="C34" s="25"/>
      <c r="D34" s="26"/>
      <c r="E34" s="43"/>
      <c r="F34" s="26"/>
    </row>
    <row r="35" spans="1:6" x14ac:dyDescent="0.25">
      <c r="A35" s="13"/>
      <c r="B35" s="14"/>
      <c r="C35" s="14"/>
      <c r="D35" s="15"/>
      <c r="E35" s="42"/>
      <c r="F35" s="15"/>
    </row>
    <row r="36" spans="1:6" x14ac:dyDescent="0.25">
      <c r="A36" s="24"/>
      <c r="B36" s="25"/>
      <c r="C36" s="25"/>
      <c r="D36" s="26"/>
      <c r="E36" s="43"/>
      <c r="F36" s="26"/>
    </row>
    <row r="37" spans="1:6" x14ac:dyDescent="0.25">
      <c r="A37" s="13"/>
      <c r="B37" s="14"/>
      <c r="C37" s="14"/>
      <c r="D37" s="15"/>
      <c r="E37" s="42"/>
      <c r="F37" s="15"/>
    </row>
    <row r="38" spans="1:6" x14ac:dyDescent="0.25">
      <c r="A38" s="24"/>
      <c r="B38" s="25"/>
      <c r="C38" s="25"/>
      <c r="D38" s="26"/>
      <c r="E38" s="43"/>
      <c r="F38" s="26"/>
    </row>
    <row r="39" spans="1:6" x14ac:dyDescent="0.25">
      <c r="A39" s="13"/>
      <c r="B39" s="14"/>
      <c r="C39" s="14"/>
      <c r="D39" s="15"/>
      <c r="E39" s="42"/>
      <c r="F39" s="15"/>
    </row>
    <row r="40" spans="1:6" x14ac:dyDescent="0.25">
      <c r="A40" s="24"/>
      <c r="B40" s="25"/>
      <c r="C40" s="25"/>
      <c r="D40" s="26"/>
      <c r="E40" s="43"/>
      <c r="F40" s="26"/>
    </row>
    <row r="41" spans="1:6" x14ac:dyDescent="0.25">
      <c r="A41" s="13"/>
      <c r="B41" s="14"/>
      <c r="C41" s="14"/>
      <c r="D41" s="15"/>
      <c r="E41" s="42"/>
      <c r="F41" s="15"/>
    </row>
    <row r="42" spans="1:6" x14ac:dyDescent="0.25">
      <c r="A42" s="24"/>
      <c r="B42" s="25"/>
      <c r="C42" s="25"/>
      <c r="D42" s="26"/>
      <c r="E42" s="43"/>
      <c r="F42" s="26"/>
    </row>
    <row r="43" spans="1:6" x14ac:dyDescent="0.25">
      <c r="A43" s="13"/>
      <c r="B43" s="14"/>
      <c r="C43" s="14"/>
      <c r="D43" s="15"/>
      <c r="E43" s="42"/>
      <c r="F43" s="15"/>
    </row>
    <row r="44" spans="1:6" x14ac:dyDescent="0.25">
      <c r="A44" s="24"/>
      <c r="B44" s="25"/>
      <c r="C44" s="25"/>
      <c r="D44" s="26"/>
      <c r="E44" s="43"/>
      <c r="F44" s="26"/>
    </row>
    <row r="45" spans="1:6" x14ac:dyDescent="0.25">
      <c r="A45" s="13"/>
      <c r="B45" s="14"/>
      <c r="C45" s="14"/>
      <c r="D45" s="15"/>
      <c r="E45" s="42"/>
      <c r="F45" s="15"/>
    </row>
    <row r="46" spans="1:6" x14ac:dyDescent="0.25">
      <c r="A46" s="24"/>
      <c r="B46" s="25"/>
      <c r="C46" s="25"/>
      <c r="D46" s="26"/>
      <c r="E46" s="43"/>
      <c r="F46" s="26"/>
    </row>
    <row r="47" spans="1:6" x14ac:dyDescent="0.25">
      <c r="A47" s="13"/>
      <c r="B47" s="14"/>
      <c r="C47" s="14"/>
      <c r="D47" s="15"/>
      <c r="E47" s="42"/>
      <c r="F47" s="15"/>
    </row>
    <row r="48" spans="1:6" x14ac:dyDescent="0.25">
      <c r="A48" s="24"/>
      <c r="B48" s="25"/>
      <c r="C48" s="25"/>
      <c r="D48" s="26"/>
      <c r="E48" s="43"/>
      <c r="F48" s="26"/>
    </row>
    <row r="49" spans="1:6" x14ac:dyDescent="0.25">
      <c r="A49" s="13"/>
      <c r="B49" s="14"/>
      <c r="C49" s="14"/>
      <c r="D49" s="15"/>
      <c r="E49" s="42"/>
      <c r="F49" s="15"/>
    </row>
    <row r="50" spans="1:6" s="147" customFormat="1" x14ac:dyDescent="0.25">
      <c r="A50" s="141" t="s">
        <v>54</v>
      </c>
      <c r="B50" s="142"/>
      <c r="C50" s="143"/>
      <c r="D50" s="144"/>
      <c r="E50" s="145"/>
      <c r="F50" s="186">
        <f>SUM(F6:F49)</f>
        <v>0</v>
      </c>
    </row>
    <row r="51" spans="1:6" x14ac:dyDescent="0.25">
      <c r="A51" s="2"/>
      <c r="B51" s="2"/>
      <c r="C51" s="23" t="s">
        <v>290</v>
      </c>
      <c r="D51" s="3"/>
      <c r="E51" s="39"/>
      <c r="F51" s="3"/>
    </row>
  </sheetData>
  <pageMargins left="0.7" right="0.7" top="0.75" bottom="0.75" header="0.3" footer="0.3"/>
  <pageSetup paperSize="9" scale="86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  <pageSetUpPr fitToPage="1"/>
  </sheetPr>
  <dimension ref="A1:K62"/>
  <sheetViews>
    <sheetView view="pageBreakPreview" zoomScaleNormal="100" zoomScaleSheetLayoutView="100" workbookViewId="0">
      <selection activeCell="E51" sqref="E51"/>
    </sheetView>
  </sheetViews>
  <sheetFormatPr defaultRowHeight="15" x14ac:dyDescent="0.25"/>
  <cols>
    <col min="2" max="2" width="59.5703125" customWidth="1"/>
    <col min="4" max="4" width="12.5703125" customWidth="1"/>
    <col min="5" max="5" width="14.28515625" style="45" customWidth="1"/>
    <col min="6" max="6" width="17.7109375" style="102" customWidth="1"/>
    <col min="11" max="11" width="10" bestFit="1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4" t="str">
        <f>'C1.5'!A3</f>
        <v>Contract No: Contract  "A1"</v>
      </c>
      <c r="B3" s="2"/>
      <c r="C3" s="2"/>
      <c r="D3" s="3"/>
      <c r="E3" s="39"/>
      <c r="F3" s="95"/>
    </row>
    <row r="4" spans="1:6" x14ac:dyDescent="0.25">
      <c r="A4" s="2"/>
      <c r="B4" s="2"/>
      <c r="C4" s="2"/>
      <c r="D4" s="3"/>
      <c r="E4" s="39"/>
      <c r="F4" s="96" t="s">
        <v>291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15" customHeight="1" x14ac:dyDescent="0.25">
      <c r="A6" s="150" t="s">
        <v>292</v>
      </c>
      <c r="B6" s="151" t="s">
        <v>293</v>
      </c>
      <c r="C6" s="152"/>
      <c r="D6" s="153"/>
      <c r="E6" s="162"/>
      <c r="F6" s="154"/>
    </row>
    <row r="7" spans="1:6" x14ac:dyDescent="0.25">
      <c r="A7" s="13"/>
      <c r="B7" s="14"/>
      <c r="C7" s="14"/>
      <c r="D7" s="15"/>
      <c r="E7" s="42"/>
      <c r="F7" s="99"/>
    </row>
    <row r="8" spans="1:6" s="147" customFormat="1" ht="14.45" customHeight="1" x14ac:dyDescent="0.25">
      <c r="A8" s="150" t="s">
        <v>294</v>
      </c>
      <c r="B8" s="151" t="s">
        <v>295</v>
      </c>
      <c r="C8" s="152"/>
      <c r="D8" s="153"/>
      <c r="E8" s="162"/>
      <c r="F8" s="154"/>
    </row>
    <row r="9" spans="1:6" x14ac:dyDescent="0.25">
      <c r="A9" s="13"/>
      <c r="B9" s="14"/>
      <c r="C9" s="14"/>
      <c r="D9" s="15"/>
      <c r="E9" s="42"/>
      <c r="F9" s="99"/>
    </row>
    <row r="10" spans="1:6" ht="15" customHeight="1" x14ac:dyDescent="0.25">
      <c r="A10" s="9" t="s">
        <v>640</v>
      </c>
      <c r="B10" s="10" t="s">
        <v>641</v>
      </c>
      <c r="C10" s="16" t="s">
        <v>269</v>
      </c>
      <c r="D10" s="12">
        <v>3750</v>
      </c>
      <c r="E10" s="184">
        <v>0</v>
      </c>
      <c r="F10" s="98">
        <f>D10*E10</f>
        <v>0</v>
      </c>
    </row>
    <row r="11" spans="1:6" x14ac:dyDescent="0.25">
      <c r="A11" s="13"/>
      <c r="B11" s="14"/>
      <c r="C11" s="14"/>
      <c r="D11" s="15"/>
      <c r="E11" s="42"/>
      <c r="F11" s="99"/>
    </row>
    <row r="12" spans="1:6" x14ac:dyDescent="0.25">
      <c r="A12" s="24" t="s">
        <v>642</v>
      </c>
      <c r="B12" s="25" t="s">
        <v>643</v>
      </c>
      <c r="C12" s="16" t="s">
        <v>269</v>
      </c>
      <c r="D12" s="127">
        <v>700</v>
      </c>
      <c r="E12" s="124">
        <v>0</v>
      </c>
      <c r="F12" s="159">
        <f>D12*E12</f>
        <v>0</v>
      </c>
    </row>
    <row r="13" spans="1:6" x14ac:dyDescent="0.25">
      <c r="A13" s="13"/>
      <c r="B13" s="14"/>
      <c r="C13" s="14"/>
      <c r="D13" s="15"/>
      <c r="E13" s="42"/>
      <c r="F13" s="99"/>
    </row>
    <row r="14" spans="1:6" s="147" customFormat="1" ht="15" customHeight="1" x14ac:dyDescent="0.25">
      <c r="A14" s="150" t="s">
        <v>296</v>
      </c>
      <c r="B14" s="151" t="s">
        <v>297</v>
      </c>
      <c r="C14" s="152"/>
      <c r="D14" s="153"/>
      <c r="E14" s="162"/>
      <c r="F14" s="154"/>
    </row>
    <row r="15" spans="1:6" x14ac:dyDescent="0.25">
      <c r="A15" s="13"/>
      <c r="B15" s="14"/>
      <c r="C15" s="14"/>
      <c r="D15" s="15"/>
      <c r="E15" s="42"/>
      <c r="F15" s="99"/>
    </row>
    <row r="16" spans="1:6" ht="27" customHeight="1" x14ac:dyDescent="0.25">
      <c r="A16" s="9" t="s">
        <v>298</v>
      </c>
      <c r="B16" s="10" t="s">
        <v>299</v>
      </c>
      <c r="C16" s="16"/>
      <c r="D16" s="12"/>
      <c r="E16" s="41"/>
      <c r="F16" s="98"/>
    </row>
    <row r="17" spans="1:11" x14ac:dyDescent="0.25">
      <c r="A17" s="13"/>
      <c r="B17" s="14"/>
      <c r="C17" s="14"/>
      <c r="D17" s="15"/>
      <c r="E17" s="42"/>
      <c r="F17" s="99"/>
    </row>
    <row r="18" spans="1:11" ht="13.9" customHeight="1" x14ac:dyDescent="0.25">
      <c r="A18" s="9"/>
      <c r="B18" s="10" t="s">
        <v>300</v>
      </c>
      <c r="C18" s="16" t="s">
        <v>269</v>
      </c>
      <c r="D18" s="12">
        <v>1000</v>
      </c>
      <c r="E18" s="184">
        <v>0</v>
      </c>
      <c r="F18" s="98">
        <f>D18*E18</f>
        <v>0</v>
      </c>
    </row>
    <row r="19" spans="1:11" x14ac:dyDescent="0.25">
      <c r="A19" s="13"/>
      <c r="B19" s="14"/>
      <c r="C19" s="14"/>
      <c r="D19" s="15"/>
      <c r="E19" s="42"/>
      <c r="F19" s="99"/>
    </row>
    <row r="20" spans="1:11" ht="15.6" customHeight="1" x14ac:dyDescent="0.25">
      <c r="A20" s="9"/>
      <c r="B20" s="10" t="s">
        <v>301</v>
      </c>
      <c r="C20" s="16" t="s">
        <v>269</v>
      </c>
      <c r="D20" s="12">
        <v>200</v>
      </c>
      <c r="E20" s="184">
        <v>0</v>
      </c>
      <c r="F20" s="98">
        <f>D20*E20</f>
        <v>0</v>
      </c>
      <c r="K20" s="64"/>
    </row>
    <row r="21" spans="1:11" x14ac:dyDescent="0.25">
      <c r="A21" s="13"/>
      <c r="B21" s="14"/>
      <c r="C21" s="14"/>
      <c r="D21" s="15"/>
      <c r="E21" s="42"/>
      <c r="F21" s="99"/>
      <c r="I21" s="64"/>
    </row>
    <row r="22" spans="1:11" s="147" customFormat="1" ht="13.9" customHeight="1" x14ac:dyDescent="0.25">
      <c r="A22" s="150" t="s">
        <v>302</v>
      </c>
      <c r="B22" s="151" t="s">
        <v>303</v>
      </c>
      <c r="C22" s="152"/>
      <c r="D22" s="153"/>
      <c r="E22" s="162"/>
      <c r="F22" s="154"/>
    </row>
    <row r="23" spans="1:11" x14ac:dyDescent="0.25">
      <c r="A23" s="13"/>
      <c r="B23" s="14"/>
      <c r="C23" s="14"/>
      <c r="D23" s="15"/>
      <c r="E23" s="42"/>
      <c r="F23" s="99"/>
    </row>
    <row r="24" spans="1:11" ht="15" customHeight="1" x14ac:dyDescent="0.25">
      <c r="A24" s="9" t="s">
        <v>304</v>
      </c>
      <c r="B24" s="10" t="s">
        <v>305</v>
      </c>
      <c r="C24" s="16"/>
      <c r="D24" s="12"/>
      <c r="E24" s="41"/>
      <c r="F24" s="98"/>
    </row>
    <row r="25" spans="1:11" x14ac:dyDescent="0.25">
      <c r="A25" s="13"/>
      <c r="B25" s="14"/>
      <c r="C25" s="14"/>
      <c r="D25" s="15"/>
      <c r="E25" s="42"/>
      <c r="F25" s="99"/>
    </row>
    <row r="26" spans="1:11" ht="13.9" customHeight="1" x14ac:dyDescent="0.25">
      <c r="A26" s="9"/>
      <c r="B26" s="10" t="s">
        <v>306</v>
      </c>
      <c r="C26" s="16" t="s">
        <v>269</v>
      </c>
      <c r="D26" s="12">
        <v>1000</v>
      </c>
      <c r="E26" s="184">
        <v>0</v>
      </c>
      <c r="F26" s="98">
        <f>D26*E26</f>
        <v>0</v>
      </c>
    </row>
    <row r="27" spans="1:11" x14ac:dyDescent="0.25">
      <c r="A27" s="13"/>
      <c r="B27" s="14"/>
      <c r="C27" s="14"/>
      <c r="D27" s="15"/>
      <c r="E27" s="42"/>
      <c r="F27" s="99"/>
    </row>
    <row r="28" spans="1:11" ht="12.6" customHeight="1" x14ac:dyDescent="0.25">
      <c r="A28" s="9"/>
      <c r="B28" s="10" t="s">
        <v>307</v>
      </c>
      <c r="C28" s="16" t="s">
        <v>269</v>
      </c>
      <c r="D28" s="12">
        <v>1200</v>
      </c>
      <c r="E28" s="184">
        <v>0</v>
      </c>
      <c r="F28" s="98">
        <f>D28*E28</f>
        <v>0</v>
      </c>
    </row>
    <row r="29" spans="1:11" x14ac:dyDescent="0.25">
      <c r="A29" s="13"/>
      <c r="B29" s="14"/>
      <c r="C29" s="14"/>
      <c r="D29" s="15"/>
      <c r="E29" s="42"/>
      <c r="F29" s="99"/>
    </row>
    <row r="30" spans="1:11" s="147" customFormat="1" ht="14.45" customHeight="1" x14ac:dyDescent="0.25">
      <c r="A30" s="150" t="s">
        <v>308</v>
      </c>
      <c r="B30" s="151" t="s">
        <v>309</v>
      </c>
      <c r="C30" s="152"/>
      <c r="D30" s="153"/>
      <c r="E30" s="162"/>
      <c r="F30" s="154"/>
    </row>
    <row r="31" spans="1:11" x14ac:dyDescent="0.25">
      <c r="A31" s="13"/>
      <c r="B31" s="14"/>
      <c r="C31" s="14"/>
      <c r="D31" s="15"/>
      <c r="E31" s="42"/>
      <c r="F31" s="99"/>
    </row>
    <row r="32" spans="1:11" ht="14.45" customHeight="1" x14ac:dyDescent="0.25">
      <c r="A32" s="9" t="s">
        <v>310</v>
      </c>
      <c r="B32" s="10" t="s">
        <v>311</v>
      </c>
      <c r="C32" s="16" t="s">
        <v>269</v>
      </c>
      <c r="D32" s="12">
        <v>100</v>
      </c>
      <c r="E32" s="184">
        <v>0</v>
      </c>
      <c r="F32" s="98">
        <f>D32*E32</f>
        <v>0</v>
      </c>
    </row>
    <row r="33" spans="1:6" x14ac:dyDescent="0.25">
      <c r="A33" s="13"/>
      <c r="B33" s="14"/>
      <c r="C33" s="14"/>
      <c r="D33" s="15"/>
      <c r="E33" s="42"/>
      <c r="F33" s="99"/>
    </row>
    <row r="34" spans="1:6" s="147" customFormat="1" ht="15" customHeight="1" x14ac:dyDescent="0.25">
      <c r="A34" s="150" t="s">
        <v>312</v>
      </c>
      <c r="B34" s="151" t="s">
        <v>313</v>
      </c>
      <c r="C34" s="152"/>
      <c r="D34" s="153"/>
      <c r="E34" s="162"/>
      <c r="F34" s="154"/>
    </row>
    <row r="35" spans="1:6" x14ac:dyDescent="0.25">
      <c r="A35" s="13"/>
      <c r="B35" s="14"/>
      <c r="C35" s="14"/>
      <c r="D35" s="15"/>
      <c r="E35" s="42"/>
      <c r="F35" s="99"/>
    </row>
    <row r="36" spans="1:6" ht="16.899999999999999" customHeight="1" x14ac:dyDescent="0.25">
      <c r="A36" s="9" t="s">
        <v>314</v>
      </c>
      <c r="B36" s="10" t="s">
        <v>315</v>
      </c>
      <c r="C36" s="16" t="s">
        <v>67</v>
      </c>
      <c r="D36" s="12">
        <v>50000</v>
      </c>
      <c r="E36" s="184">
        <v>0</v>
      </c>
      <c r="F36" s="98">
        <f>D36*E36</f>
        <v>0</v>
      </c>
    </row>
    <row r="37" spans="1:6" x14ac:dyDescent="0.25">
      <c r="A37" s="13"/>
      <c r="B37" s="14"/>
      <c r="C37" s="14"/>
      <c r="D37" s="15"/>
      <c r="E37" s="42"/>
      <c r="F37" s="99"/>
    </row>
    <row r="38" spans="1:6" s="147" customFormat="1" ht="13.9" customHeight="1" x14ac:dyDescent="0.25">
      <c r="A38" s="150" t="s">
        <v>316</v>
      </c>
      <c r="B38" s="151" t="s">
        <v>317</v>
      </c>
      <c r="C38" s="152"/>
      <c r="D38" s="153"/>
      <c r="E38" s="162"/>
      <c r="F38" s="154"/>
    </row>
    <row r="39" spans="1:6" x14ac:dyDescent="0.25">
      <c r="A39" s="13"/>
      <c r="B39" s="14"/>
      <c r="C39" s="14"/>
      <c r="D39" s="15"/>
      <c r="E39" s="42"/>
      <c r="F39" s="99"/>
    </row>
    <row r="40" spans="1:6" ht="13.15" customHeight="1" x14ac:dyDescent="0.25">
      <c r="A40" s="9" t="s">
        <v>318</v>
      </c>
      <c r="B40" s="10" t="s">
        <v>317</v>
      </c>
      <c r="C40" s="16"/>
      <c r="D40" s="12"/>
      <c r="E40" s="41"/>
      <c r="F40" s="98"/>
    </row>
    <row r="41" spans="1:6" x14ac:dyDescent="0.25">
      <c r="A41" s="13"/>
      <c r="B41" s="14"/>
      <c r="C41" s="14"/>
      <c r="D41" s="15"/>
      <c r="E41" s="42"/>
      <c r="F41" s="99"/>
    </row>
    <row r="42" spans="1:6" ht="15" customHeight="1" x14ac:dyDescent="0.25">
      <c r="A42" s="9"/>
      <c r="B42" s="10" t="s">
        <v>319</v>
      </c>
      <c r="C42" s="16" t="s">
        <v>269</v>
      </c>
      <c r="D42" s="12"/>
      <c r="E42" s="184">
        <v>0</v>
      </c>
      <c r="F42" s="98" t="s">
        <v>452</v>
      </c>
    </row>
    <row r="43" spans="1:6" x14ac:dyDescent="0.25">
      <c r="A43" s="13"/>
      <c r="B43" s="14"/>
      <c r="C43" s="14"/>
      <c r="D43" s="15"/>
      <c r="E43" s="42"/>
      <c r="F43" s="99"/>
    </row>
    <row r="44" spans="1:6" ht="16.899999999999999" customHeight="1" x14ac:dyDescent="0.25">
      <c r="A44" s="9"/>
      <c r="B44" s="10" t="s">
        <v>320</v>
      </c>
      <c r="C44" s="16" t="s">
        <v>269</v>
      </c>
      <c r="D44" s="12"/>
      <c r="E44" s="184">
        <v>0</v>
      </c>
      <c r="F44" s="98" t="s">
        <v>452</v>
      </c>
    </row>
    <row r="45" spans="1:6" x14ac:dyDescent="0.25">
      <c r="A45" s="13"/>
      <c r="B45" s="14"/>
      <c r="C45" s="14"/>
      <c r="D45" s="15"/>
      <c r="E45" s="42"/>
      <c r="F45" s="99"/>
    </row>
    <row r="46" spans="1:6" s="147" customFormat="1" ht="12.6" customHeight="1" x14ac:dyDescent="0.25">
      <c r="A46" s="150" t="s">
        <v>321</v>
      </c>
      <c r="B46" s="151" t="s">
        <v>322</v>
      </c>
      <c r="C46" s="152"/>
      <c r="D46" s="153"/>
      <c r="E46" s="162"/>
      <c r="F46" s="154"/>
    </row>
    <row r="47" spans="1:6" x14ac:dyDescent="0.25">
      <c r="A47" s="13"/>
      <c r="B47" s="14"/>
      <c r="C47" s="14"/>
      <c r="D47" s="15"/>
      <c r="E47" s="42"/>
      <c r="F47" s="99"/>
    </row>
    <row r="48" spans="1:6" ht="15" customHeight="1" x14ac:dyDescent="0.25">
      <c r="A48" s="9" t="s">
        <v>323</v>
      </c>
      <c r="B48" s="10" t="s">
        <v>324</v>
      </c>
      <c r="C48" s="16" t="s">
        <v>269</v>
      </c>
      <c r="D48" s="12">
        <v>0</v>
      </c>
      <c r="E48" s="184">
        <v>0</v>
      </c>
      <c r="F48" s="98" t="s">
        <v>452</v>
      </c>
    </row>
    <row r="49" spans="1:6" x14ac:dyDescent="0.25">
      <c r="A49" s="13"/>
      <c r="B49" s="14"/>
      <c r="C49" s="14"/>
      <c r="D49" s="15"/>
      <c r="E49" s="42"/>
      <c r="F49" s="99"/>
    </row>
    <row r="50" spans="1:6" ht="15" customHeight="1" x14ac:dyDescent="0.25">
      <c r="A50" s="9" t="s">
        <v>325</v>
      </c>
      <c r="B50" s="10" t="s">
        <v>326</v>
      </c>
      <c r="C50" s="16" t="s">
        <v>269</v>
      </c>
      <c r="D50" s="12">
        <v>0</v>
      </c>
      <c r="E50" s="184">
        <v>0</v>
      </c>
      <c r="F50" s="98" t="s">
        <v>452</v>
      </c>
    </row>
    <row r="51" spans="1:6" x14ac:dyDescent="0.25">
      <c r="A51" s="13"/>
      <c r="B51" s="14"/>
      <c r="C51" s="14"/>
      <c r="D51" s="15"/>
      <c r="E51" s="42"/>
      <c r="F51" s="99"/>
    </row>
    <row r="52" spans="1:6" x14ac:dyDescent="0.25">
      <c r="A52" s="24"/>
      <c r="B52" s="25"/>
      <c r="C52" s="25"/>
      <c r="D52" s="26"/>
      <c r="E52" s="43"/>
      <c r="F52" s="100"/>
    </row>
    <row r="53" spans="1:6" x14ac:dyDescent="0.25">
      <c r="A53" s="13"/>
      <c r="B53" s="14"/>
      <c r="C53" s="14"/>
      <c r="D53" s="15"/>
      <c r="E53" s="42"/>
      <c r="F53" s="99"/>
    </row>
    <row r="54" spans="1:6" x14ac:dyDescent="0.25">
      <c r="A54" s="24"/>
      <c r="B54" s="25"/>
      <c r="C54" s="25"/>
      <c r="D54" s="26"/>
      <c r="E54" s="43"/>
      <c r="F54" s="100"/>
    </row>
    <row r="55" spans="1:6" x14ac:dyDescent="0.25">
      <c r="A55" s="13"/>
      <c r="B55" s="14"/>
      <c r="C55" s="14"/>
      <c r="D55" s="15"/>
      <c r="E55" s="42"/>
      <c r="F55" s="99"/>
    </row>
    <row r="56" spans="1:6" x14ac:dyDescent="0.25">
      <c r="A56" s="24"/>
      <c r="B56" s="25"/>
      <c r="C56" s="25"/>
      <c r="D56" s="26"/>
      <c r="E56" s="43"/>
      <c r="F56" s="100"/>
    </row>
    <row r="57" spans="1:6" x14ac:dyDescent="0.25">
      <c r="A57" s="13"/>
      <c r="B57" s="14"/>
      <c r="C57" s="14"/>
      <c r="D57" s="15"/>
      <c r="E57" s="42"/>
      <c r="F57" s="99"/>
    </row>
    <row r="58" spans="1:6" x14ac:dyDescent="0.25">
      <c r="A58" s="24"/>
      <c r="B58" s="25"/>
      <c r="C58" s="25"/>
      <c r="D58" s="26"/>
      <c r="E58" s="43"/>
      <c r="F58" s="100"/>
    </row>
    <row r="59" spans="1:6" x14ac:dyDescent="0.25">
      <c r="A59" s="13"/>
      <c r="B59" s="14"/>
      <c r="C59" s="14"/>
      <c r="D59" s="15"/>
      <c r="E59" s="42"/>
      <c r="F59" s="99"/>
    </row>
    <row r="60" spans="1:6" x14ac:dyDescent="0.25">
      <c r="A60" s="24"/>
      <c r="B60" s="25"/>
      <c r="C60" s="25"/>
      <c r="D60" s="26"/>
      <c r="E60" s="43"/>
      <c r="F60" s="100"/>
    </row>
    <row r="61" spans="1:6" s="147" customFormat="1" x14ac:dyDescent="0.25">
      <c r="A61" s="141" t="s">
        <v>54</v>
      </c>
      <c r="B61" s="142"/>
      <c r="C61" s="143"/>
      <c r="D61" s="144"/>
      <c r="E61" s="145"/>
      <c r="F61" s="148">
        <f>SUM(F10:F50)</f>
        <v>0</v>
      </c>
    </row>
    <row r="62" spans="1:6" x14ac:dyDescent="0.25">
      <c r="A62" s="2"/>
      <c r="B62" s="2"/>
      <c r="C62" s="23" t="s">
        <v>327</v>
      </c>
      <c r="D62" s="3"/>
      <c r="E62" s="39"/>
      <c r="F62" s="95"/>
    </row>
  </sheetData>
  <pageMargins left="0.7" right="0.7" top="0.75" bottom="0.75" header="0.3" footer="0.3"/>
  <pageSetup paperSize="9" scale="71" fitToHeight="0" orientation="portrait" r:id="rId1"/>
  <colBreaks count="1" manualBreakCount="1">
    <brk id="6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DEF1F-A2BE-4C46-AE80-6A3567B3F63E}">
  <sheetPr>
    <tabColor rgb="FF92D050"/>
    <pageSetUpPr fitToPage="1"/>
  </sheetPr>
  <dimension ref="A1:F47"/>
  <sheetViews>
    <sheetView view="pageBreakPreview" topLeftCell="A33" zoomScaleNormal="100" zoomScaleSheetLayoutView="100" workbookViewId="0">
      <selection activeCell="E21" sqref="E21"/>
    </sheetView>
  </sheetViews>
  <sheetFormatPr defaultRowHeight="15" x14ac:dyDescent="0.25"/>
  <cols>
    <col min="2" max="2" width="49.28515625" customWidth="1"/>
    <col min="3" max="3" width="7.7109375" customWidth="1"/>
    <col min="4" max="4" width="10.28515625" customWidth="1"/>
    <col min="5" max="5" width="13.7109375" style="45" customWidth="1"/>
    <col min="6" max="6" width="17.7109375" style="4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6" x14ac:dyDescent="0.25">
      <c r="A2" s="1"/>
      <c r="B2" s="2"/>
      <c r="C2" s="2"/>
      <c r="D2" s="3"/>
      <c r="E2" s="39"/>
      <c r="F2" s="39"/>
    </row>
    <row r="3" spans="1:6" x14ac:dyDescent="0.25">
      <c r="A3" s="4" t="str">
        <f>'C1.5'!A3</f>
        <v>Contract No: Contract  "A1"</v>
      </c>
      <c r="B3" s="2"/>
      <c r="C3" s="2"/>
      <c r="D3" s="3"/>
      <c r="E3" s="39"/>
      <c r="F3" s="39"/>
    </row>
    <row r="4" spans="1:6" x14ac:dyDescent="0.25">
      <c r="A4" s="2"/>
      <c r="B4" s="2"/>
      <c r="C4" s="2"/>
      <c r="D4" s="3"/>
      <c r="E4" s="39"/>
      <c r="F4" s="70" t="s">
        <v>625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75" t="s">
        <v>6</v>
      </c>
    </row>
    <row r="6" spans="1:6" s="147" customFormat="1" x14ac:dyDescent="0.25">
      <c r="A6" s="166"/>
      <c r="B6" s="167" t="s">
        <v>627</v>
      </c>
      <c r="C6" s="168"/>
      <c r="D6" s="169"/>
      <c r="E6" s="170"/>
      <c r="F6" s="171"/>
    </row>
    <row r="7" spans="1:6" x14ac:dyDescent="0.25">
      <c r="A7" s="46"/>
      <c r="B7" s="72"/>
      <c r="C7" s="72"/>
      <c r="D7" s="73"/>
      <c r="E7" s="74"/>
      <c r="F7" s="71"/>
    </row>
    <row r="8" spans="1:6" s="147" customFormat="1" ht="17.45" customHeight="1" x14ac:dyDescent="0.25">
      <c r="A8" s="150" t="s">
        <v>626</v>
      </c>
      <c r="B8" s="151" t="s">
        <v>628</v>
      </c>
      <c r="C8" s="152"/>
      <c r="D8" s="153"/>
      <c r="E8" s="162"/>
      <c r="F8" s="162"/>
    </row>
    <row r="9" spans="1:6" x14ac:dyDescent="0.25">
      <c r="A9" s="13"/>
      <c r="B9" s="14"/>
      <c r="C9" s="14"/>
      <c r="D9" s="15"/>
      <c r="E9" s="42"/>
      <c r="F9" s="42"/>
    </row>
    <row r="10" spans="1:6" ht="29.1" customHeight="1" x14ac:dyDescent="0.25">
      <c r="A10" s="9" t="s">
        <v>629</v>
      </c>
      <c r="B10" s="10" t="s">
        <v>630</v>
      </c>
      <c r="C10" s="72"/>
      <c r="D10" s="12"/>
      <c r="E10" s="41"/>
      <c r="F10" s="41"/>
    </row>
    <row r="11" spans="1:6" ht="15" customHeight="1" x14ac:dyDescent="0.25">
      <c r="A11" s="13"/>
      <c r="B11" s="14"/>
      <c r="C11" s="14"/>
      <c r="D11" s="15"/>
      <c r="E11" s="42"/>
      <c r="F11" s="42"/>
    </row>
    <row r="12" spans="1:6" ht="15" customHeight="1" x14ac:dyDescent="0.25">
      <c r="A12" s="9"/>
      <c r="B12" s="10" t="s">
        <v>631</v>
      </c>
      <c r="C12" s="128" t="s">
        <v>269</v>
      </c>
      <c r="D12" s="136">
        <v>8000</v>
      </c>
      <c r="E12" s="137">
        <v>0</v>
      </c>
      <c r="F12" s="122">
        <f>IF(C12 = CHAR(37), D12*E12/100,D12*E12)</f>
        <v>0</v>
      </c>
    </row>
    <row r="13" spans="1:6" x14ac:dyDescent="0.25">
      <c r="A13" s="13"/>
      <c r="B13" s="14"/>
      <c r="C13" s="129"/>
      <c r="D13" s="15"/>
      <c r="E13" s="42"/>
      <c r="F13" s="42"/>
    </row>
    <row r="14" spans="1:6" s="147" customFormat="1" x14ac:dyDescent="0.25">
      <c r="A14" s="176" t="s">
        <v>632</v>
      </c>
      <c r="B14" s="151" t="s">
        <v>633</v>
      </c>
      <c r="C14" s="177"/>
      <c r="D14" s="178"/>
      <c r="E14" s="179"/>
      <c r="F14" s="179"/>
    </row>
    <row r="15" spans="1:6" x14ac:dyDescent="0.25">
      <c r="A15" s="13"/>
      <c r="B15" s="14"/>
      <c r="C15" s="129"/>
      <c r="D15" s="15"/>
      <c r="E15" s="42"/>
      <c r="F15" s="42"/>
    </row>
    <row r="16" spans="1:6" ht="46.9" customHeight="1" x14ac:dyDescent="0.25">
      <c r="A16" s="9" t="s">
        <v>634</v>
      </c>
      <c r="B16" s="10" t="s">
        <v>635</v>
      </c>
      <c r="C16" s="128" t="s">
        <v>269</v>
      </c>
      <c r="D16" s="132">
        <v>1400</v>
      </c>
      <c r="E16" s="133">
        <v>0</v>
      </c>
      <c r="F16" s="134">
        <f>IF(C16 = CHAR(37), D16*E16/100,D16*E16)</f>
        <v>0</v>
      </c>
    </row>
    <row r="17" spans="1:6" x14ac:dyDescent="0.25">
      <c r="A17" s="13"/>
      <c r="B17" s="14"/>
      <c r="C17" s="129"/>
      <c r="D17" s="15"/>
      <c r="E17" s="42"/>
      <c r="F17" s="42"/>
    </row>
    <row r="18" spans="1:6" s="147" customFormat="1" ht="29.1" customHeight="1" x14ac:dyDescent="0.25">
      <c r="A18" s="176" t="s">
        <v>636</v>
      </c>
      <c r="B18" s="151" t="s">
        <v>637</v>
      </c>
      <c r="C18" s="177"/>
      <c r="D18" s="180"/>
      <c r="E18" s="181"/>
      <c r="F18" s="181"/>
    </row>
    <row r="19" spans="1:6" x14ac:dyDescent="0.25">
      <c r="A19" s="13"/>
      <c r="B19" s="14"/>
      <c r="C19" s="14"/>
      <c r="D19" s="15"/>
      <c r="E19" s="42"/>
      <c r="F19" s="42"/>
    </row>
    <row r="20" spans="1:6" ht="15" customHeight="1" x14ac:dyDescent="0.25">
      <c r="A20" s="24" t="s">
        <v>638</v>
      </c>
      <c r="B20" s="25" t="s">
        <v>639</v>
      </c>
      <c r="C20" s="128" t="s">
        <v>269</v>
      </c>
      <c r="D20" s="127">
        <v>5100</v>
      </c>
      <c r="E20" s="124">
        <v>0</v>
      </c>
      <c r="F20" s="124">
        <f>IF(C20 = CHAR(37), D20*E20/100,D20*E20)</f>
        <v>0</v>
      </c>
    </row>
    <row r="21" spans="1:6" x14ac:dyDescent="0.25">
      <c r="A21" s="13"/>
      <c r="B21" s="14"/>
      <c r="C21" s="14"/>
      <c r="D21" s="15"/>
      <c r="E21" s="42"/>
      <c r="F21" s="42"/>
    </row>
    <row r="22" spans="1:6" x14ac:dyDescent="0.25">
      <c r="A22" s="13"/>
      <c r="B22" s="14"/>
      <c r="C22" s="14"/>
      <c r="D22" s="15"/>
      <c r="E22" s="42"/>
      <c r="F22" s="42"/>
    </row>
    <row r="23" spans="1:6" s="147" customFormat="1" x14ac:dyDescent="0.25">
      <c r="A23" s="155"/>
      <c r="B23" s="156"/>
      <c r="C23" s="156"/>
      <c r="D23" s="157"/>
      <c r="E23" s="163"/>
      <c r="F23" s="163"/>
    </row>
    <row r="24" spans="1:6" x14ac:dyDescent="0.25">
      <c r="A24" s="13"/>
      <c r="B24" s="14"/>
      <c r="C24" s="128"/>
      <c r="D24" s="165"/>
      <c r="E24" s="164"/>
      <c r="F24" s="164"/>
    </row>
    <row r="25" spans="1:6" x14ac:dyDescent="0.25">
      <c r="A25" s="13"/>
      <c r="B25" s="14"/>
      <c r="C25" s="14"/>
      <c r="D25" s="15"/>
      <c r="E25" s="42"/>
      <c r="F25" s="42"/>
    </row>
    <row r="26" spans="1:6" s="147" customFormat="1" ht="12.6" customHeight="1" x14ac:dyDescent="0.25">
      <c r="A26" s="150"/>
      <c r="B26" s="151"/>
      <c r="C26" s="152"/>
      <c r="D26" s="153"/>
      <c r="E26" s="162"/>
      <c r="F26" s="162"/>
    </row>
    <row r="27" spans="1:6" x14ac:dyDescent="0.25">
      <c r="A27" s="13"/>
      <c r="B27" s="14"/>
      <c r="C27" s="14"/>
      <c r="D27" s="15"/>
      <c r="E27" s="42"/>
      <c r="F27" s="42"/>
    </row>
    <row r="28" spans="1:6" ht="30" customHeight="1" x14ac:dyDescent="0.25">
      <c r="A28" s="9"/>
      <c r="B28" s="10"/>
      <c r="C28" s="16"/>
      <c r="D28" s="12"/>
      <c r="E28" s="41"/>
      <c r="F28" s="41"/>
    </row>
    <row r="29" spans="1:6" x14ac:dyDescent="0.25">
      <c r="A29" s="13"/>
      <c r="B29" s="14"/>
      <c r="C29" s="14"/>
      <c r="D29" s="15"/>
      <c r="E29" s="42"/>
      <c r="F29" s="42"/>
    </row>
    <row r="30" spans="1:6" ht="30.6" customHeight="1" x14ac:dyDescent="0.25">
      <c r="A30" s="9"/>
      <c r="B30" s="10"/>
      <c r="C30" s="16"/>
      <c r="D30" s="12"/>
      <c r="E30" s="59"/>
      <c r="F30" s="41"/>
    </row>
    <row r="31" spans="1:6" x14ac:dyDescent="0.25">
      <c r="A31" s="13"/>
      <c r="B31" s="14"/>
      <c r="C31" s="14"/>
      <c r="D31" s="15"/>
      <c r="E31" s="42"/>
      <c r="F31" s="42"/>
    </row>
    <row r="32" spans="1:6" ht="28.15" customHeight="1" x14ac:dyDescent="0.25">
      <c r="A32" s="9"/>
      <c r="B32" s="10"/>
      <c r="C32" s="16"/>
      <c r="D32" s="12"/>
      <c r="E32" s="59"/>
      <c r="F32" s="41"/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13"/>
      <c r="B34" s="14"/>
      <c r="C34" s="14"/>
      <c r="D34" s="15"/>
      <c r="E34" s="42"/>
      <c r="F34" s="42"/>
    </row>
    <row r="35" spans="1:6" ht="28.9" customHeight="1" x14ac:dyDescent="0.25">
      <c r="A35" s="9"/>
      <c r="B35" s="10"/>
      <c r="C35" s="16"/>
      <c r="D35" s="12"/>
      <c r="E35" s="59"/>
      <c r="F35" s="41"/>
    </row>
    <row r="36" spans="1:6" x14ac:dyDescent="0.25">
      <c r="A36" s="13"/>
      <c r="B36" s="14"/>
      <c r="C36" s="14"/>
      <c r="D36" s="15"/>
      <c r="E36" s="42"/>
      <c r="F36" s="42"/>
    </row>
    <row r="37" spans="1:6" x14ac:dyDescent="0.25">
      <c r="A37" s="24"/>
      <c r="B37" s="25"/>
      <c r="C37" s="25"/>
      <c r="D37" s="26"/>
      <c r="E37" s="43"/>
      <c r="F37" s="43"/>
    </row>
    <row r="38" spans="1:6" x14ac:dyDescent="0.25">
      <c r="A38" s="13"/>
      <c r="B38" s="14"/>
      <c r="C38" s="14"/>
      <c r="D38" s="15"/>
      <c r="E38" s="42"/>
      <c r="F38" s="42"/>
    </row>
    <row r="39" spans="1:6" x14ac:dyDescent="0.25">
      <c r="A39" s="24"/>
      <c r="B39" s="25"/>
      <c r="C39" s="25"/>
      <c r="D39" s="26"/>
      <c r="E39" s="43"/>
      <c r="F39" s="43"/>
    </row>
    <row r="40" spans="1:6" x14ac:dyDescent="0.25">
      <c r="A40" s="13"/>
      <c r="B40" s="14"/>
      <c r="C40" s="14"/>
      <c r="D40" s="15"/>
      <c r="E40" s="42"/>
      <c r="F40" s="42"/>
    </row>
    <row r="41" spans="1:6" x14ac:dyDescent="0.25">
      <c r="A41" s="24"/>
      <c r="B41" s="25"/>
      <c r="C41" s="25"/>
      <c r="D41" s="26"/>
      <c r="E41" s="43"/>
      <c r="F41" s="43"/>
    </row>
    <row r="42" spans="1:6" x14ac:dyDescent="0.25">
      <c r="A42" s="13"/>
      <c r="B42" s="14"/>
      <c r="C42" s="14"/>
      <c r="D42" s="15"/>
      <c r="E42" s="42"/>
      <c r="F42" s="42"/>
    </row>
    <row r="43" spans="1:6" x14ac:dyDescent="0.25">
      <c r="A43" s="24"/>
      <c r="B43" s="25"/>
      <c r="C43" s="25"/>
      <c r="D43" s="26"/>
      <c r="E43" s="43"/>
      <c r="F43" s="43"/>
    </row>
    <row r="44" spans="1:6" x14ac:dyDescent="0.25">
      <c r="A44" s="13"/>
      <c r="B44" s="14"/>
      <c r="C44" s="14"/>
      <c r="D44" s="15"/>
      <c r="E44" s="42"/>
      <c r="F44" s="42"/>
    </row>
    <row r="45" spans="1:6" x14ac:dyDescent="0.25">
      <c r="A45" s="24"/>
      <c r="B45" s="25"/>
      <c r="C45" s="25"/>
      <c r="D45" s="26"/>
      <c r="E45" s="43"/>
      <c r="F45" s="43"/>
    </row>
    <row r="46" spans="1:6" s="147" customFormat="1" x14ac:dyDescent="0.25">
      <c r="A46" s="141" t="s">
        <v>54</v>
      </c>
      <c r="B46" s="142"/>
      <c r="C46" s="143"/>
      <c r="D46" s="144"/>
      <c r="E46" s="145"/>
      <c r="F46" s="146">
        <f>SUM(F8:F45)</f>
        <v>0</v>
      </c>
    </row>
    <row r="47" spans="1:6" x14ac:dyDescent="0.25">
      <c r="A47" s="2"/>
      <c r="B47" s="2"/>
      <c r="C47" s="23"/>
      <c r="D47" s="3"/>
      <c r="E47" s="39"/>
      <c r="F47" s="39"/>
    </row>
  </sheetData>
  <pageMargins left="0.7" right="0.7" top="0.75" bottom="0.75" header="0.3" footer="0.3"/>
  <pageSetup paperSize="9" scale="81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J44"/>
  <sheetViews>
    <sheetView view="pageBreakPreview" topLeftCell="A18" zoomScaleNormal="100" zoomScaleSheetLayoutView="100" workbookViewId="0">
      <selection activeCell="F44" sqref="F44"/>
    </sheetView>
  </sheetViews>
  <sheetFormatPr defaultRowHeight="15" x14ac:dyDescent="0.25"/>
  <cols>
    <col min="2" max="2" width="49.28515625" customWidth="1"/>
    <col min="3" max="3" width="7.7109375" customWidth="1"/>
    <col min="4" max="4" width="10.28515625" customWidth="1"/>
    <col min="5" max="5" width="13.7109375" style="45" customWidth="1"/>
    <col min="6" max="6" width="17.7109375" style="45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10" x14ac:dyDescent="0.25">
      <c r="A2" s="1"/>
      <c r="B2" s="2"/>
      <c r="C2" s="2"/>
      <c r="D2" s="3"/>
      <c r="E2" s="39"/>
      <c r="F2" s="39"/>
    </row>
    <row r="3" spans="1:10" x14ac:dyDescent="0.25">
      <c r="A3" s="4" t="str">
        <f>'C1.5'!A3</f>
        <v>Contract No: Contract  "A1"</v>
      </c>
      <c r="B3" s="2"/>
      <c r="C3" s="2"/>
      <c r="D3" s="3"/>
      <c r="E3" s="39"/>
      <c r="F3" s="39"/>
    </row>
    <row r="4" spans="1:10" x14ac:dyDescent="0.25">
      <c r="A4" s="2"/>
      <c r="B4" s="2"/>
      <c r="C4" s="2"/>
      <c r="D4" s="3"/>
      <c r="E4" s="39"/>
      <c r="F4" s="371" t="s">
        <v>328</v>
      </c>
    </row>
    <row r="5" spans="1:10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75" t="s">
        <v>6</v>
      </c>
    </row>
    <row r="6" spans="1:10" s="147" customFormat="1" x14ac:dyDescent="0.25">
      <c r="A6" s="166"/>
      <c r="B6" s="167" t="s">
        <v>330</v>
      </c>
      <c r="C6" s="168"/>
      <c r="D6" s="169"/>
      <c r="E6" s="170"/>
      <c r="F6" s="171"/>
    </row>
    <row r="7" spans="1:10" x14ac:dyDescent="0.25">
      <c r="A7" s="46"/>
      <c r="B7" s="72"/>
      <c r="C7" s="72"/>
      <c r="D7" s="73"/>
      <c r="E7" s="74"/>
      <c r="F7" s="71"/>
    </row>
    <row r="8" spans="1:10" s="147" customFormat="1" ht="17.45" customHeight="1" x14ac:dyDescent="0.25">
      <c r="A8" s="150" t="s">
        <v>331</v>
      </c>
      <c r="B8" s="151" t="s">
        <v>332</v>
      </c>
      <c r="C8" s="152"/>
      <c r="D8" s="153"/>
      <c r="E8" s="162"/>
      <c r="F8" s="162"/>
    </row>
    <row r="9" spans="1:10" x14ac:dyDescent="0.25">
      <c r="A9" s="13"/>
      <c r="B9" s="14"/>
      <c r="C9" s="14"/>
      <c r="D9" s="15"/>
      <c r="E9" s="42"/>
      <c r="F9" s="42"/>
    </row>
    <row r="10" spans="1:10" s="147" customFormat="1" ht="29.1" customHeight="1" x14ac:dyDescent="0.25">
      <c r="A10" s="150" t="s">
        <v>333</v>
      </c>
      <c r="B10" s="151" t="s">
        <v>334</v>
      </c>
      <c r="C10" s="161"/>
      <c r="D10" s="153"/>
      <c r="E10" s="162"/>
      <c r="F10" s="162"/>
    </row>
    <row r="11" spans="1:10" x14ac:dyDescent="0.25">
      <c r="A11" s="13"/>
      <c r="B11" s="14"/>
      <c r="C11" s="14"/>
      <c r="D11" s="15"/>
      <c r="E11" s="42"/>
      <c r="F11" s="42"/>
    </row>
    <row r="12" spans="1:10" ht="32.25" customHeight="1" x14ac:dyDescent="0.25">
      <c r="A12" s="9"/>
      <c r="B12" s="10" t="s">
        <v>857</v>
      </c>
      <c r="C12" s="128" t="s">
        <v>269</v>
      </c>
      <c r="D12" s="136">
        <v>6000</v>
      </c>
      <c r="E12" s="137">
        <v>0</v>
      </c>
      <c r="F12" s="122">
        <f>IF(C12 = CHAR(37), D12*E12/100,D12*E12)</f>
        <v>0</v>
      </c>
    </row>
    <row r="13" spans="1:10" x14ac:dyDescent="0.25">
      <c r="A13" s="13"/>
      <c r="B13" s="14"/>
      <c r="C13" s="129"/>
      <c r="D13" s="15"/>
      <c r="E13" s="42"/>
      <c r="F13" s="42"/>
      <c r="J13">
        <f>0.15*10.2*100</f>
        <v>152.99999999999997</v>
      </c>
    </row>
    <row r="14" spans="1:10" ht="25.5" x14ac:dyDescent="0.25">
      <c r="A14" s="24"/>
      <c r="B14" s="10" t="s">
        <v>836</v>
      </c>
      <c r="C14" s="128" t="s">
        <v>269</v>
      </c>
      <c r="D14" s="131">
        <v>5800</v>
      </c>
      <c r="E14" s="130">
        <v>0</v>
      </c>
      <c r="F14" s="130">
        <f>D14*E14</f>
        <v>0</v>
      </c>
    </row>
    <row r="15" spans="1:10" x14ac:dyDescent="0.25">
      <c r="A15" s="13"/>
      <c r="B15" s="14"/>
      <c r="C15" s="129"/>
      <c r="D15" s="15"/>
      <c r="E15" s="42"/>
      <c r="F15" s="42"/>
    </row>
    <row r="16" spans="1:10" ht="29.1" customHeight="1" x14ac:dyDescent="0.25">
      <c r="A16" s="9"/>
      <c r="B16" s="10" t="s">
        <v>858</v>
      </c>
      <c r="C16" s="128" t="s">
        <v>269</v>
      </c>
      <c r="D16" s="132">
        <v>3650</v>
      </c>
      <c r="E16" s="133">
        <v>0</v>
      </c>
      <c r="F16" s="134">
        <f>IF(C16 = CHAR(37), D16*E16/100,D16*E16)</f>
        <v>0</v>
      </c>
    </row>
    <row r="17" spans="1:6" x14ac:dyDescent="0.25">
      <c r="A17" s="13"/>
      <c r="B17" s="14"/>
      <c r="C17" s="129"/>
      <c r="D17" s="15"/>
      <c r="E17" s="42"/>
      <c r="F17" s="42"/>
    </row>
    <row r="18" spans="1:6" ht="29.1" customHeight="1" x14ac:dyDescent="0.25">
      <c r="A18" s="24"/>
      <c r="B18" s="10" t="s">
        <v>837</v>
      </c>
      <c r="C18" s="128" t="s">
        <v>269</v>
      </c>
      <c r="D18" s="139">
        <v>3400</v>
      </c>
      <c r="E18" s="140">
        <v>0</v>
      </c>
      <c r="F18" s="140">
        <f>D18*E18</f>
        <v>0</v>
      </c>
    </row>
    <row r="19" spans="1:6" x14ac:dyDescent="0.25">
      <c r="A19" s="13"/>
      <c r="B19" s="14"/>
      <c r="C19" s="14"/>
      <c r="D19" s="15"/>
      <c r="E19" s="42"/>
      <c r="F19" s="42"/>
    </row>
    <row r="20" spans="1:6" s="147" customFormat="1" x14ac:dyDescent="0.25">
      <c r="A20" s="155" t="s">
        <v>622</v>
      </c>
      <c r="B20" s="156" t="s">
        <v>623</v>
      </c>
      <c r="C20" s="156"/>
      <c r="D20" s="157"/>
      <c r="E20" s="163"/>
      <c r="F20" s="163"/>
    </row>
    <row r="21" spans="1:6" ht="25.5" x14ac:dyDescent="0.25">
      <c r="A21" s="13"/>
      <c r="B21" s="14" t="s">
        <v>624</v>
      </c>
      <c r="C21" s="128" t="s">
        <v>269</v>
      </c>
      <c r="D21" s="165">
        <v>1250</v>
      </c>
      <c r="E21" s="164">
        <v>0</v>
      </c>
      <c r="F21" s="164">
        <f>D21*E21</f>
        <v>0</v>
      </c>
    </row>
    <row r="22" spans="1:6" x14ac:dyDescent="0.25">
      <c r="A22" s="13"/>
      <c r="B22" s="14"/>
      <c r="C22" s="14"/>
      <c r="D22" s="15"/>
      <c r="E22" s="42"/>
      <c r="F22" s="42"/>
    </row>
    <row r="23" spans="1:6" s="147" customFormat="1" ht="12.6" customHeight="1" x14ac:dyDescent="0.25">
      <c r="A23" s="150" t="s">
        <v>335</v>
      </c>
      <c r="B23" s="151" t="s">
        <v>336</v>
      </c>
      <c r="C23" s="152"/>
      <c r="D23" s="153"/>
      <c r="E23" s="162"/>
      <c r="F23" s="162"/>
    </row>
    <row r="24" spans="1:6" x14ac:dyDescent="0.25">
      <c r="A24" s="13"/>
      <c r="B24" s="14"/>
      <c r="C24" s="14"/>
      <c r="D24" s="15"/>
      <c r="E24" s="42"/>
      <c r="F24" s="42"/>
    </row>
    <row r="25" spans="1:6" ht="30" customHeight="1" x14ac:dyDescent="0.25">
      <c r="A25" s="9" t="s">
        <v>337</v>
      </c>
      <c r="B25" s="10" t="s">
        <v>338</v>
      </c>
      <c r="C25" s="16"/>
      <c r="D25" s="12"/>
      <c r="E25" s="41"/>
      <c r="F25" s="41"/>
    </row>
    <row r="26" spans="1:6" x14ac:dyDescent="0.25">
      <c r="A26" s="13"/>
      <c r="B26" s="14"/>
      <c r="C26" s="14"/>
      <c r="D26" s="15"/>
      <c r="E26" s="42"/>
      <c r="F26" s="42"/>
    </row>
    <row r="27" spans="1:6" ht="30.6" customHeight="1" x14ac:dyDescent="0.25">
      <c r="A27" s="9"/>
      <c r="B27" s="10" t="s">
        <v>495</v>
      </c>
      <c r="C27" s="16" t="s">
        <v>269</v>
      </c>
      <c r="D27" s="12">
        <v>180</v>
      </c>
      <c r="E27" s="59">
        <v>0</v>
      </c>
      <c r="F27" s="41">
        <f>IF(C27 = CHAR(37), D27*E27/100,D27*E27)</f>
        <v>0</v>
      </c>
    </row>
    <row r="28" spans="1:6" x14ac:dyDescent="0.25">
      <c r="A28" s="13"/>
      <c r="B28" s="14"/>
      <c r="C28" s="14"/>
      <c r="D28" s="15"/>
      <c r="E28" s="42"/>
      <c r="F28" s="42"/>
    </row>
    <row r="29" spans="1:6" ht="28.15" customHeight="1" x14ac:dyDescent="0.25">
      <c r="A29" s="9"/>
      <c r="B29" s="10" t="s">
        <v>496</v>
      </c>
      <c r="C29" s="16" t="s">
        <v>269</v>
      </c>
      <c r="D29" s="12">
        <f>D27</f>
        <v>180</v>
      </c>
      <c r="E29" s="59">
        <v>0</v>
      </c>
      <c r="F29" s="41">
        <f>IF(C29 = CHAR(37), D29*E29/100,D29*E29)</f>
        <v>0</v>
      </c>
    </row>
    <row r="30" spans="1:6" x14ac:dyDescent="0.25">
      <c r="A30" s="13"/>
      <c r="B30" s="14"/>
      <c r="C30" s="14"/>
      <c r="D30" s="15"/>
      <c r="E30" s="42"/>
      <c r="F30" s="42"/>
    </row>
    <row r="31" spans="1:6" x14ac:dyDescent="0.25">
      <c r="A31" s="13"/>
      <c r="B31" s="14"/>
      <c r="C31" s="14"/>
      <c r="D31" s="15"/>
      <c r="E31" s="42"/>
      <c r="F31" s="42"/>
    </row>
    <row r="32" spans="1:6" ht="28.9" customHeight="1" x14ac:dyDescent="0.25">
      <c r="A32" s="9" t="s">
        <v>339</v>
      </c>
      <c r="B32" s="10" t="s">
        <v>340</v>
      </c>
      <c r="C32" s="16" t="s">
        <v>48</v>
      </c>
      <c r="D32" s="12">
        <v>1</v>
      </c>
      <c r="E32" s="59">
        <v>100000</v>
      </c>
      <c r="F32" s="41">
        <f>IF(C32 = CHAR(37), D32*E32/100,D32*E32)</f>
        <v>100000</v>
      </c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24"/>
      <c r="B34" s="25"/>
      <c r="C34" s="25"/>
      <c r="D34" s="26"/>
      <c r="E34" s="43"/>
      <c r="F34" s="43"/>
    </row>
    <row r="35" spans="1:6" x14ac:dyDescent="0.25">
      <c r="A35" s="13"/>
      <c r="B35" s="14"/>
      <c r="C35" s="14"/>
      <c r="D35" s="15"/>
      <c r="E35" s="42"/>
      <c r="F35" s="42"/>
    </row>
    <row r="36" spans="1:6" x14ac:dyDescent="0.25">
      <c r="A36" s="24"/>
      <c r="B36" s="25"/>
      <c r="C36" s="25"/>
      <c r="D36" s="26"/>
      <c r="E36" s="43"/>
      <c r="F36" s="43"/>
    </row>
    <row r="37" spans="1:6" x14ac:dyDescent="0.25">
      <c r="A37" s="13"/>
      <c r="B37" s="14"/>
      <c r="C37" s="14"/>
      <c r="D37" s="15"/>
      <c r="E37" s="42"/>
      <c r="F37" s="42"/>
    </row>
    <row r="38" spans="1:6" x14ac:dyDescent="0.25">
      <c r="A38" s="24"/>
      <c r="B38" s="25"/>
      <c r="C38" s="25"/>
      <c r="D38" s="26"/>
      <c r="E38" s="43"/>
      <c r="F38" s="43"/>
    </row>
    <row r="39" spans="1:6" x14ac:dyDescent="0.25">
      <c r="A39" s="13"/>
      <c r="B39" s="14"/>
      <c r="C39" s="14"/>
      <c r="D39" s="15"/>
      <c r="E39" s="42"/>
      <c r="F39" s="42"/>
    </row>
    <row r="40" spans="1:6" x14ac:dyDescent="0.25">
      <c r="A40" s="24"/>
      <c r="B40" s="25"/>
      <c r="C40" s="25"/>
      <c r="D40" s="26"/>
      <c r="E40" s="43"/>
      <c r="F40" s="43"/>
    </row>
    <row r="41" spans="1:6" x14ac:dyDescent="0.25">
      <c r="A41" s="13"/>
      <c r="B41" s="14"/>
      <c r="C41" s="14"/>
      <c r="D41" s="15"/>
      <c r="E41" s="42"/>
      <c r="F41" s="42"/>
    </row>
    <row r="42" spans="1:6" x14ac:dyDescent="0.25">
      <c r="A42" s="24"/>
      <c r="B42" s="25"/>
      <c r="C42" s="25"/>
      <c r="D42" s="26"/>
      <c r="E42" s="43"/>
      <c r="F42" s="43"/>
    </row>
    <row r="43" spans="1:6" s="147" customFormat="1" x14ac:dyDescent="0.25">
      <c r="A43" s="141" t="s">
        <v>54</v>
      </c>
      <c r="B43" s="142"/>
      <c r="C43" s="143"/>
      <c r="D43" s="144"/>
      <c r="E43" s="145"/>
      <c r="F43" s="146"/>
    </row>
    <row r="44" spans="1:6" x14ac:dyDescent="0.25">
      <c r="A44" s="2"/>
      <c r="B44" s="2"/>
      <c r="C44" s="23" t="s">
        <v>341</v>
      </c>
      <c r="D44" s="3"/>
      <c r="E44" s="39"/>
      <c r="F44" s="39"/>
    </row>
  </sheetData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  <pageSetUpPr fitToPage="1"/>
  </sheetPr>
  <dimension ref="A1:N50"/>
  <sheetViews>
    <sheetView view="pageBreakPreview" topLeftCell="A43" zoomScaleNormal="100" zoomScaleSheetLayoutView="100" workbookViewId="0">
      <selection activeCell="E30" sqref="E30"/>
    </sheetView>
  </sheetViews>
  <sheetFormatPr defaultRowHeight="15" x14ac:dyDescent="0.25"/>
  <cols>
    <col min="2" max="2" width="48.85546875" customWidth="1"/>
    <col min="4" max="4" width="12.7109375" customWidth="1"/>
    <col min="5" max="5" width="10.42578125" customWidth="1"/>
    <col min="6" max="6" width="17.5703125" style="102" customWidth="1"/>
    <col min="11" max="11" width="14.5703125" customWidth="1"/>
    <col min="13" max="13" width="13.85546875" style="126" customWidth="1"/>
  </cols>
  <sheetData>
    <row r="1" spans="1:13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13" x14ac:dyDescent="0.25">
      <c r="A2" s="1"/>
      <c r="B2" s="2"/>
      <c r="C2" s="2"/>
      <c r="D2" s="3"/>
      <c r="E2" s="3"/>
      <c r="F2" s="95"/>
    </row>
    <row r="3" spans="1:13" x14ac:dyDescent="0.25">
      <c r="A3" s="4" t="str">
        <f>'C1.5'!A3</f>
        <v>Contract No: Contract  "A1"</v>
      </c>
      <c r="B3" s="2"/>
      <c r="C3" s="2"/>
      <c r="D3" s="3"/>
      <c r="E3" s="3"/>
      <c r="F3" s="95"/>
    </row>
    <row r="4" spans="1:13" x14ac:dyDescent="0.25">
      <c r="A4" s="2"/>
      <c r="B4" s="2"/>
      <c r="C4" s="2"/>
      <c r="D4" s="3"/>
      <c r="E4" s="3"/>
      <c r="F4" s="191" t="s">
        <v>342</v>
      </c>
    </row>
    <row r="5" spans="1:13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13" s="147" customFormat="1" ht="15" customHeight="1" x14ac:dyDescent="0.25">
      <c r="A6" s="150" t="s">
        <v>343</v>
      </c>
      <c r="B6" s="151" t="s">
        <v>344</v>
      </c>
      <c r="C6" s="152"/>
      <c r="D6" s="153"/>
      <c r="E6" s="153"/>
      <c r="F6" s="154"/>
      <c r="M6" s="149"/>
    </row>
    <row r="7" spans="1:13" x14ac:dyDescent="0.25">
      <c r="A7" s="13"/>
      <c r="B7" s="14"/>
      <c r="C7" s="14"/>
      <c r="D7" s="15"/>
      <c r="E7" s="15"/>
      <c r="F7" s="99"/>
    </row>
    <row r="8" spans="1:13" s="147" customFormat="1" ht="14.45" customHeight="1" x14ac:dyDescent="0.25">
      <c r="A8" s="150" t="s">
        <v>345</v>
      </c>
      <c r="B8" s="151" t="s">
        <v>346</v>
      </c>
      <c r="C8" s="152"/>
      <c r="D8" s="153"/>
      <c r="E8" s="153"/>
      <c r="F8" s="154"/>
      <c r="M8" s="149"/>
    </row>
    <row r="9" spans="1:13" x14ac:dyDescent="0.25">
      <c r="A9" s="13"/>
      <c r="B9" s="14"/>
      <c r="C9" s="14"/>
      <c r="D9" s="15"/>
      <c r="E9" s="15"/>
      <c r="F9" s="99"/>
    </row>
    <row r="10" spans="1:13" ht="29.45" customHeight="1" x14ac:dyDescent="0.25">
      <c r="A10" s="9" t="s">
        <v>347</v>
      </c>
      <c r="B10" s="10" t="s">
        <v>497</v>
      </c>
      <c r="C10" s="16" t="s">
        <v>269</v>
      </c>
      <c r="D10" s="12">
        <v>0</v>
      </c>
      <c r="E10" s="135">
        <v>0</v>
      </c>
      <c r="F10" s="98" t="s">
        <v>452</v>
      </c>
    </row>
    <row r="11" spans="1:13" x14ac:dyDescent="0.25">
      <c r="A11" s="13"/>
      <c r="B11" s="14"/>
      <c r="C11" s="14"/>
      <c r="D11" s="15"/>
      <c r="E11" s="15"/>
      <c r="F11" s="99"/>
    </row>
    <row r="12" spans="1:13" s="147" customFormat="1" x14ac:dyDescent="0.25">
      <c r="A12" s="155" t="s">
        <v>617</v>
      </c>
      <c r="B12" s="156" t="s">
        <v>618</v>
      </c>
      <c r="C12" s="156"/>
      <c r="D12" s="157"/>
      <c r="E12" s="157"/>
      <c r="F12" s="158"/>
      <c r="M12" s="149"/>
    </row>
    <row r="13" spans="1:13" x14ac:dyDescent="0.25">
      <c r="A13" s="13"/>
      <c r="B13" s="14"/>
      <c r="C13" s="14"/>
      <c r="D13" s="15"/>
      <c r="E13" s="15"/>
      <c r="F13" s="99"/>
    </row>
    <row r="14" spans="1:13" ht="15.75" customHeight="1" x14ac:dyDescent="0.25">
      <c r="A14" s="24" t="s">
        <v>619</v>
      </c>
      <c r="B14" s="25" t="s">
        <v>620</v>
      </c>
      <c r="C14" s="16" t="s">
        <v>269</v>
      </c>
      <c r="D14" s="127">
        <f>SUM('C5.3'!D16,'C5.3'!D18)</f>
        <v>7050</v>
      </c>
      <c r="E14" s="127">
        <v>0</v>
      </c>
      <c r="F14" s="159">
        <f>E14*D14</f>
        <v>0</v>
      </c>
      <c r="M14" s="160"/>
    </row>
    <row r="15" spans="1:13" x14ac:dyDescent="0.25">
      <c r="A15" s="13"/>
      <c r="B15" s="14"/>
      <c r="C15" s="14"/>
      <c r="D15" s="15"/>
      <c r="E15" s="15"/>
      <c r="F15" s="99"/>
    </row>
    <row r="16" spans="1:13" x14ac:dyDescent="0.25">
      <c r="A16" s="24"/>
      <c r="B16" s="25" t="s">
        <v>621</v>
      </c>
      <c r="C16" s="16" t="s">
        <v>269</v>
      </c>
      <c r="D16" s="127">
        <f>SUM('C5.3'!D12,'C5.3'!D14)</f>
        <v>11800</v>
      </c>
      <c r="E16" s="127">
        <v>0</v>
      </c>
      <c r="F16" s="159">
        <f>D16*E16</f>
        <v>0</v>
      </c>
      <c r="M16" s="160"/>
    </row>
    <row r="17" spans="1:14" x14ac:dyDescent="0.25">
      <c r="A17" s="13"/>
      <c r="B17" s="14"/>
      <c r="C17" s="14"/>
      <c r="D17" s="15"/>
      <c r="E17" s="15"/>
      <c r="F17" s="99"/>
    </row>
    <row r="18" spans="1:14" x14ac:dyDescent="0.25">
      <c r="A18" s="13"/>
      <c r="B18" s="14"/>
      <c r="C18" s="14"/>
      <c r="D18" s="15"/>
      <c r="E18" s="15"/>
      <c r="F18" s="99"/>
    </row>
    <row r="19" spans="1:14" s="147" customFormat="1" ht="15" customHeight="1" x14ac:dyDescent="0.25">
      <c r="A19" s="150" t="s">
        <v>348</v>
      </c>
      <c r="B19" s="151" t="s">
        <v>349</v>
      </c>
      <c r="C19" s="152"/>
      <c r="D19" s="153"/>
      <c r="E19" s="153"/>
      <c r="F19" s="154"/>
      <c r="M19" s="149"/>
    </row>
    <row r="20" spans="1:14" x14ac:dyDescent="0.25">
      <c r="A20" s="13"/>
      <c r="B20" s="14"/>
      <c r="C20" s="14"/>
      <c r="D20" s="15"/>
      <c r="E20" s="15"/>
      <c r="F20" s="99"/>
    </row>
    <row r="21" spans="1:14" ht="53.25" customHeight="1" x14ac:dyDescent="0.25">
      <c r="A21" s="9" t="s">
        <v>350</v>
      </c>
      <c r="B21" s="10" t="s">
        <v>351</v>
      </c>
      <c r="C21" s="16"/>
      <c r="D21" s="12"/>
      <c r="E21" s="12"/>
      <c r="F21" s="98"/>
    </row>
    <row r="22" spans="1:14" x14ac:dyDescent="0.25">
      <c r="A22" s="13"/>
      <c r="B22" s="14"/>
      <c r="C22" s="14"/>
      <c r="D22" s="15"/>
      <c r="E22" s="15"/>
      <c r="F22" s="99"/>
      <c r="J22" t="s">
        <v>608</v>
      </c>
      <c r="K22" t="s">
        <v>609</v>
      </c>
      <c r="L22" t="s">
        <v>610</v>
      </c>
    </row>
    <row r="23" spans="1:14" ht="18" customHeight="1" x14ac:dyDescent="0.25">
      <c r="A23" s="9"/>
      <c r="B23" s="10" t="s">
        <v>498</v>
      </c>
      <c r="C23" s="16" t="s">
        <v>352</v>
      </c>
      <c r="D23" s="12">
        <v>600</v>
      </c>
      <c r="E23" s="135">
        <v>0</v>
      </c>
      <c r="F23" s="98">
        <f>IF(C23 = CHAR(37), D23*E23/100,D23*E23)</f>
        <v>0</v>
      </c>
      <c r="J23">
        <v>1909</v>
      </c>
      <c r="K23" s="125">
        <v>0.98</v>
      </c>
      <c r="L23" s="125">
        <v>0.03</v>
      </c>
      <c r="M23" s="126">
        <f>J23*K23*L23</f>
        <v>56.124599999999994</v>
      </c>
    </row>
    <row r="24" spans="1:14" x14ac:dyDescent="0.25">
      <c r="A24" s="13"/>
      <c r="B24" s="14"/>
      <c r="C24" s="14"/>
      <c r="D24" s="15"/>
      <c r="E24" s="15"/>
      <c r="F24" s="99"/>
      <c r="J24" t="s">
        <v>611</v>
      </c>
      <c r="K24" t="s">
        <v>612</v>
      </c>
      <c r="L24" t="s">
        <v>613</v>
      </c>
    </row>
    <row r="25" spans="1:14" ht="29.45" customHeight="1" x14ac:dyDescent="0.25">
      <c r="A25" s="9"/>
      <c r="B25" s="10" t="s">
        <v>353</v>
      </c>
      <c r="C25" s="16" t="s">
        <v>352</v>
      </c>
      <c r="D25" s="12">
        <v>0</v>
      </c>
      <c r="E25" s="135">
        <v>0</v>
      </c>
      <c r="F25" s="98" t="s">
        <v>494</v>
      </c>
      <c r="J25">
        <v>18600</v>
      </c>
      <c r="K25">
        <v>7.4</v>
      </c>
      <c r="L25">
        <v>0.15</v>
      </c>
      <c r="M25" s="126">
        <f>J25*K25*L25</f>
        <v>20646</v>
      </c>
    </row>
    <row r="26" spans="1:14" x14ac:dyDescent="0.25">
      <c r="A26" s="13"/>
      <c r="B26" s="14"/>
      <c r="C26" s="14"/>
      <c r="D26" s="15"/>
      <c r="E26" s="15"/>
      <c r="F26" s="99"/>
      <c r="L26" t="s">
        <v>614</v>
      </c>
      <c r="M26" s="126">
        <f>ROUNDUP(M25/M23,0)+ROUNDUP(M23*M25,0)</f>
        <v>1159117</v>
      </c>
      <c r="N26" t="s">
        <v>615</v>
      </c>
    </row>
    <row r="27" spans="1:14" ht="29.45" customHeight="1" x14ac:dyDescent="0.25">
      <c r="A27" s="9" t="s">
        <v>354</v>
      </c>
      <c r="B27" s="10" t="s">
        <v>355</v>
      </c>
      <c r="C27" s="16" t="s">
        <v>112</v>
      </c>
      <c r="D27" s="12">
        <v>700</v>
      </c>
      <c r="E27" s="135">
        <v>0</v>
      </c>
      <c r="F27" s="98">
        <f>IF(C27 = CHAR(37), D27*E27/100,D27*E27)</f>
        <v>0</v>
      </c>
      <c r="M27" s="126">
        <f>M26/1000</f>
        <v>1159.117</v>
      </c>
      <c r="N27" t="s">
        <v>616</v>
      </c>
    </row>
    <row r="28" spans="1:14" x14ac:dyDescent="0.25">
      <c r="A28" s="13"/>
      <c r="B28" s="14"/>
      <c r="C28" s="14"/>
      <c r="D28" s="15"/>
      <c r="E28" s="15"/>
      <c r="F28" s="99"/>
    </row>
    <row r="29" spans="1:14" ht="28.15" customHeight="1" x14ac:dyDescent="0.25">
      <c r="A29" s="9" t="s">
        <v>356</v>
      </c>
      <c r="B29" s="10" t="s">
        <v>499</v>
      </c>
      <c r="C29" s="16" t="s">
        <v>269</v>
      </c>
      <c r="D29" s="12">
        <v>170</v>
      </c>
      <c r="E29" s="135">
        <v>0</v>
      </c>
      <c r="F29" s="98">
        <f>IF(C29 = CHAR(37), D29*E29/100,D29*E29)</f>
        <v>0</v>
      </c>
    </row>
    <row r="30" spans="1:14" x14ac:dyDescent="0.25">
      <c r="A30" s="13"/>
      <c r="B30" s="14"/>
      <c r="C30" s="14"/>
      <c r="D30" s="15"/>
      <c r="E30" s="15"/>
      <c r="F30" s="99"/>
    </row>
    <row r="31" spans="1:14" x14ac:dyDescent="0.25">
      <c r="A31" s="24"/>
      <c r="B31" s="25"/>
      <c r="C31" s="25"/>
      <c r="D31" s="26"/>
      <c r="E31" s="26"/>
      <c r="F31" s="100"/>
    </row>
    <row r="32" spans="1:14" x14ac:dyDescent="0.25">
      <c r="A32" s="13"/>
      <c r="B32" s="14"/>
      <c r="C32" s="14"/>
      <c r="D32" s="15"/>
      <c r="E32" s="15"/>
      <c r="F32" s="99"/>
    </row>
    <row r="33" spans="1:6" x14ac:dyDescent="0.25">
      <c r="A33" s="24"/>
      <c r="B33" s="25"/>
      <c r="C33" s="25"/>
      <c r="D33" s="26"/>
      <c r="E33" s="26"/>
      <c r="F33" s="100"/>
    </row>
    <row r="34" spans="1:6" x14ac:dyDescent="0.25">
      <c r="A34" s="13"/>
      <c r="B34" s="14"/>
      <c r="C34" s="14"/>
      <c r="D34" s="15"/>
      <c r="E34" s="15"/>
      <c r="F34" s="99"/>
    </row>
    <row r="35" spans="1:6" x14ac:dyDescent="0.25">
      <c r="A35" s="24"/>
      <c r="B35" s="25"/>
      <c r="C35" s="25"/>
      <c r="D35" s="26"/>
      <c r="E35" s="26"/>
      <c r="F35" s="100"/>
    </row>
    <row r="36" spans="1:6" x14ac:dyDescent="0.25">
      <c r="A36" s="13"/>
      <c r="B36" s="14"/>
      <c r="C36" s="14"/>
      <c r="D36" s="15"/>
      <c r="E36" s="15"/>
      <c r="F36" s="99"/>
    </row>
    <row r="37" spans="1:6" x14ac:dyDescent="0.25">
      <c r="A37" s="24"/>
      <c r="B37" s="25"/>
      <c r="C37" s="25"/>
      <c r="D37" s="26"/>
      <c r="E37" s="26"/>
      <c r="F37" s="100"/>
    </row>
    <row r="38" spans="1:6" x14ac:dyDescent="0.25">
      <c r="A38" s="13"/>
      <c r="B38" s="14"/>
      <c r="C38" s="14"/>
      <c r="D38" s="15"/>
      <c r="E38" s="15"/>
      <c r="F38" s="99"/>
    </row>
    <row r="39" spans="1:6" x14ac:dyDescent="0.25">
      <c r="A39" s="24"/>
      <c r="B39" s="25"/>
      <c r="C39" s="25"/>
      <c r="D39" s="26"/>
      <c r="E39" s="26"/>
      <c r="F39" s="100"/>
    </row>
    <row r="40" spans="1:6" x14ac:dyDescent="0.25">
      <c r="A40" s="13"/>
      <c r="B40" s="14"/>
      <c r="C40" s="14"/>
      <c r="D40" s="15"/>
      <c r="E40" s="15"/>
      <c r="F40" s="99"/>
    </row>
    <row r="41" spans="1:6" x14ac:dyDescent="0.25">
      <c r="A41" s="24"/>
      <c r="B41" s="25"/>
      <c r="C41" s="25"/>
      <c r="D41" s="26"/>
      <c r="E41" s="26"/>
      <c r="F41" s="100"/>
    </row>
    <row r="42" spans="1:6" x14ac:dyDescent="0.25">
      <c r="A42" s="13"/>
      <c r="B42" s="14"/>
      <c r="C42" s="14"/>
      <c r="D42" s="15"/>
      <c r="E42" s="15"/>
      <c r="F42" s="99"/>
    </row>
    <row r="43" spans="1:6" x14ac:dyDescent="0.25">
      <c r="A43" s="24"/>
      <c r="B43" s="25"/>
      <c r="C43" s="25"/>
      <c r="D43" s="26"/>
      <c r="E43" s="26"/>
      <c r="F43" s="100"/>
    </row>
    <row r="44" spans="1:6" x14ac:dyDescent="0.25">
      <c r="A44" s="13"/>
      <c r="B44" s="14"/>
      <c r="C44" s="14"/>
      <c r="D44" s="15"/>
      <c r="E44" s="15"/>
      <c r="F44" s="99"/>
    </row>
    <row r="45" spans="1:6" x14ac:dyDescent="0.25">
      <c r="A45" s="24"/>
      <c r="B45" s="25"/>
      <c r="C45" s="25"/>
      <c r="D45" s="26"/>
      <c r="E45" s="26"/>
      <c r="F45" s="100"/>
    </row>
    <row r="46" spans="1:6" x14ac:dyDescent="0.25">
      <c r="A46" s="13"/>
      <c r="B46" s="14"/>
      <c r="C46" s="14"/>
      <c r="D46" s="15"/>
      <c r="E46" s="15"/>
      <c r="F46" s="99"/>
    </row>
    <row r="47" spans="1:6" x14ac:dyDescent="0.25">
      <c r="A47" s="24"/>
      <c r="B47" s="25"/>
      <c r="C47" s="25"/>
      <c r="D47" s="26"/>
      <c r="E47" s="26"/>
      <c r="F47" s="100"/>
    </row>
    <row r="48" spans="1:6" x14ac:dyDescent="0.25">
      <c r="A48" s="13"/>
      <c r="B48" s="14"/>
      <c r="C48" s="14"/>
      <c r="D48" s="15"/>
      <c r="E48" s="15"/>
      <c r="F48" s="99"/>
    </row>
    <row r="49" spans="1:13" s="147" customFormat="1" x14ac:dyDescent="0.25">
      <c r="A49" s="141" t="s">
        <v>54</v>
      </c>
      <c r="B49" s="142"/>
      <c r="C49" s="143"/>
      <c r="D49" s="144"/>
      <c r="E49" s="144"/>
      <c r="F49" s="148">
        <f>SUM(F6:F48)</f>
        <v>0</v>
      </c>
      <c r="M49" s="149"/>
    </row>
    <row r="50" spans="1:13" x14ac:dyDescent="0.25">
      <c r="A50" s="2"/>
      <c r="B50" s="2"/>
      <c r="C50" s="23" t="s">
        <v>357</v>
      </c>
      <c r="D50" s="3"/>
      <c r="E50" s="3"/>
      <c r="F50" s="95"/>
    </row>
  </sheetData>
  <pageMargins left="0.7" right="0.7" top="0.75" bottom="0.75" header="0.3" footer="0.3"/>
  <pageSetup paperSize="9" scale="81" orientation="portrait" r:id="rId1"/>
  <colBreaks count="1" manualBreakCount="1">
    <brk id="6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  <pageSetUpPr fitToPage="1"/>
  </sheetPr>
  <dimension ref="A1:J53"/>
  <sheetViews>
    <sheetView view="pageBreakPreview" topLeftCell="A28" zoomScaleNormal="100" zoomScaleSheetLayoutView="100" workbookViewId="0">
      <selection activeCell="E19" sqref="E19"/>
    </sheetView>
  </sheetViews>
  <sheetFormatPr defaultColWidth="9.140625" defaultRowHeight="14.25" x14ac:dyDescent="0.2"/>
  <cols>
    <col min="1" max="1" width="9.140625" style="107"/>
    <col min="2" max="2" width="49.7109375" style="107" customWidth="1"/>
    <col min="3" max="3" width="9.140625" style="107"/>
    <col min="4" max="4" width="12.5703125" style="107" customWidth="1"/>
    <col min="5" max="5" width="15.140625" style="117" customWidth="1"/>
    <col min="6" max="6" width="17.140625" style="117" customWidth="1"/>
    <col min="7" max="16384" width="9.140625" style="107"/>
  </cols>
  <sheetData>
    <row r="1" spans="1:10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15"/>
      <c r="F1" s="115"/>
    </row>
    <row r="2" spans="1:10" x14ac:dyDescent="0.2">
      <c r="A2" s="1"/>
      <c r="B2" s="104"/>
      <c r="C2" s="104"/>
      <c r="D2" s="105"/>
      <c r="E2" s="115"/>
      <c r="F2" s="115"/>
    </row>
    <row r="3" spans="1:10" x14ac:dyDescent="0.2">
      <c r="A3" s="4" t="str">
        <f>'C1.5'!A3</f>
        <v>Contract No: Contract  "A1"</v>
      </c>
      <c r="B3" s="104"/>
      <c r="C3" s="104"/>
      <c r="D3" s="105"/>
      <c r="E3" s="115"/>
      <c r="F3" s="115"/>
    </row>
    <row r="4" spans="1:10" x14ac:dyDescent="0.2">
      <c r="A4" s="104"/>
      <c r="B4" s="104"/>
      <c r="C4" s="104"/>
      <c r="D4" s="105"/>
      <c r="E4" s="115"/>
      <c r="F4" s="371" t="s">
        <v>506</v>
      </c>
    </row>
    <row r="5" spans="1:10" x14ac:dyDescent="0.2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10" ht="15" customHeight="1" x14ac:dyDescent="0.2">
      <c r="A6" s="9" t="s">
        <v>507</v>
      </c>
      <c r="B6" s="10" t="s">
        <v>508</v>
      </c>
      <c r="C6" s="16"/>
      <c r="D6" s="12"/>
      <c r="E6" s="41"/>
      <c r="F6" s="41"/>
    </row>
    <row r="7" spans="1:10" x14ac:dyDescent="0.2">
      <c r="A7" s="13"/>
      <c r="B7" s="14"/>
      <c r="C7" s="14"/>
      <c r="D7" s="15"/>
      <c r="E7" s="42"/>
      <c r="F7" s="42"/>
    </row>
    <row r="8" spans="1:10" ht="14.45" customHeight="1" x14ac:dyDescent="0.2">
      <c r="A8" s="9" t="s">
        <v>509</v>
      </c>
      <c r="B8" s="10" t="s">
        <v>510</v>
      </c>
      <c r="C8" s="16"/>
      <c r="D8" s="12"/>
      <c r="E8" s="41"/>
      <c r="F8" s="41"/>
    </row>
    <row r="9" spans="1:10" x14ac:dyDescent="0.2">
      <c r="A9" s="13"/>
      <c r="B9" s="14"/>
      <c r="C9" s="14"/>
      <c r="D9" s="15"/>
      <c r="E9" s="42"/>
      <c r="F9" s="42"/>
    </row>
    <row r="10" spans="1:10" s="110" customFormat="1" ht="29.45" customHeight="1" x14ac:dyDescent="0.25">
      <c r="A10" s="118" t="s">
        <v>511</v>
      </c>
      <c r="B10" s="119" t="s">
        <v>512</v>
      </c>
      <c r="C10" s="120" t="s">
        <v>139</v>
      </c>
      <c r="D10" s="121">
        <v>20000</v>
      </c>
      <c r="E10" s="352">
        <v>0</v>
      </c>
      <c r="F10" s="122">
        <f>D10*E10</f>
        <v>0</v>
      </c>
    </row>
    <row r="11" spans="1:10" x14ac:dyDescent="0.2">
      <c r="A11" s="13"/>
      <c r="B11" s="14"/>
      <c r="C11" s="14"/>
      <c r="D11" s="77"/>
      <c r="E11" s="42"/>
      <c r="F11" s="42"/>
    </row>
    <row r="12" spans="1:10" x14ac:dyDescent="0.2">
      <c r="A12" s="24" t="s">
        <v>606</v>
      </c>
      <c r="B12" s="25" t="s">
        <v>607</v>
      </c>
      <c r="C12" s="120" t="s">
        <v>139</v>
      </c>
      <c r="D12" s="123">
        <v>6500</v>
      </c>
      <c r="E12" s="124">
        <v>0</v>
      </c>
      <c r="F12" s="124">
        <f>D12*E12</f>
        <v>0</v>
      </c>
    </row>
    <row r="13" spans="1:10" x14ac:dyDescent="0.2">
      <c r="A13" s="13"/>
      <c r="B13" s="14"/>
      <c r="C13" s="14"/>
      <c r="D13" s="77"/>
      <c r="E13" s="42"/>
      <c r="F13" s="42"/>
    </row>
    <row r="14" spans="1:10" ht="30.6" customHeight="1" x14ac:dyDescent="0.2">
      <c r="A14" s="9" t="s">
        <v>514</v>
      </c>
      <c r="B14" s="116" t="s">
        <v>513</v>
      </c>
      <c r="C14" s="16" t="s">
        <v>269</v>
      </c>
      <c r="D14" s="78">
        <f>0.2*0.3*1000</f>
        <v>60</v>
      </c>
      <c r="E14" s="75">
        <v>0</v>
      </c>
      <c r="F14" s="41">
        <f>D14*E14</f>
        <v>0</v>
      </c>
    </row>
    <row r="15" spans="1:10" x14ac:dyDescent="0.2">
      <c r="A15" s="13"/>
      <c r="B15" s="14"/>
      <c r="C15" s="14"/>
      <c r="D15" s="77"/>
      <c r="E15" s="42"/>
      <c r="F15" s="42"/>
    </row>
    <row r="16" spans="1:10" ht="34.15" customHeight="1" x14ac:dyDescent="0.2">
      <c r="A16" s="9" t="s">
        <v>516</v>
      </c>
      <c r="B16" s="116" t="s">
        <v>515</v>
      </c>
      <c r="C16" s="16" t="s">
        <v>518</v>
      </c>
      <c r="D16" s="76">
        <v>1</v>
      </c>
      <c r="E16" s="98">
        <v>0</v>
      </c>
      <c r="F16" s="41">
        <f>D16*E16</f>
        <v>0</v>
      </c>
      <c r="J16" s="107">
        <f>0.2*0.3*[1]Sheet1!$G$12</f>
        <v>634.08216000000004</v>
      </c>
    </row>
    <row r="17" spans="1:10" x14ac:dyDescent="0.2">
      <c r="A17" s="13"/>
      <c r="B17" s="14"/>
      <c r="C17" s="14"/>
      <c r="D17" s="77"/>
      <c r="E17" s="42"/>
      <c r="F17" s="42"/>
      <c r="J17" s="107">
        <f>J16*1.1</f>
        <v>697.49037600000008</v>
      </c>
    </row>
    <row r="18" spans="1:10" ht="18" customHeight="1" x14ac:dyDescent="0.2">
      <c r="A18" s="9" t="s">
        <v>517</v>
      </c>
      <c r="B18" s="10" t="s">
        <v>519</v>
      </c>
      <c r="C18" s="16" t="s">
        <v>52</v>
      </c>
      <c r="D18" s="76">
        <f>F16</f>
        <v>0</v>
      </c>
      <c r="E18" s="353">
        <v>0</v>
      </c>
      <c r="F18" s="41">
        <f>D18*E18</f>
        <v>0</v>
      </c>
    </row>
    <row r="19" spans="1:10" x14ac:dyDescent="0.2">
      <c r="A19" s="13"/>
      <c r="B19" s="14"/>
      <c r="C19" s="14"/>
      <c r="D19" s="77"/>
      <c r="E19" s="42"/>
      <c r="F19" s="42"/>
    </row>
    <row r="20" spans="1:10" ht="29.45" customHeight="1" x14ac:dyDescent="0.2">
      <c r="A20" s="9"/>
      <c r="B20" s="10"/>
      <c r="C20" s="34"/>
      <c r="D20" s="76"/>
      <c r="E20" s="184"/>
      <c r="F20" s="41"/>
      <c r="I20" s="107">
        <f>0.02*[1]Sheet1!$G$12</f>
        <v>211.36072000000004</v>
      </c>
      <c r="J20" s="107">
        <f>13900*1.05</f>
        <v>14595</v>
      </c>
    </row>
    <row r="21" spans="1:10" x14ac:dyDescent="0.2">
      <c r="A21" s="13"/>
      <c r="B21" s="14"/>
      <c r="C21" s="14"/>
      <c r="D21" s="15"/>
      <c r="E21" s="42"/>
      <c r="F21" s="42"/>
      <c r="I21" s="107">
        <f>I20*1.1</f>
        <v>232.49679200000006</v>
      </c>
    </row>
    <row r="22" spans="1:10" ht="29.45" customHeight="1" x14ac:dyDescent="0.2">
      <c r="A22" s="9"/>
      <c r="B22" s="10"/>
      <c r="C22" s="16"/>
      <c r="D22" s="12"/>
      <c r="E22" s="184"/>
      <c r="F22" s="41"/>
    </row>
    <row r="23" spans="1:10" x14ac:dyDescent="0.2">
      <c r="A23" s="13"/>
      <c r="B23" s="14"/>
      <c r="C23" s="14"/>
      <c r="D23" s="15"/>
      <c r="E23" s="42"/>
      <c r="F23" s="42"/>
    </row>
    <row r="24" spans="1:10" ht="28.15" customHeight="1" x14ac:dyDescent="0.2">
      <c r="A24" s="9"/>
      <c r="B24" s="10"/>
      <c r="C24" s="16"/>
      <c r="D24" s="12"/>
      <c r="E24" s="184"/>
      <c r="F24" s="41"/>
    </row>
    <row r="25" spans="1:10" x14ac:dyDescent="0.2">
      <c r="A25" s="13"/>
      <c r="B25" s="14"/>
      <c r="C25" s="14"/>
      <c r="D25" s="15"/>
      <c r="E25" s="42"/>
      <c r="F25" s="42"/>
    </row>
    <row r="26" spans="1:10" x14ac:dyDescent="0.2">
      <c r="A26" s="24"/>
      <c r="B26" s="25"/>
      <c r="C26" s="25"/>
      <c r="D26" s="26"/>
      <c r="E26" s="43"/>
      <c r="F26" s="43"/>
    </row>
    <row r="27" spans="1:10" x14ac:dyDescent="0.2">
      <c r="A27" s="13"/>
      <c r="B27" s="14"/>
      <c r="C27" s="14"/>
      <c r="D27" s="15"/>
      <c r="E27" s="42"/>
      <c r="F27" s="42"/>
    </row>
    <row r="28" spans="1:10" x14ac:dyDescent="0.2">
      <c r="A28" s="24"/>
      <c r="B28" s="25"/>
      <c r="C28" s="25"/>
      <c r="D28" s="26"/>
      <c r="E28" s="43"/>
      <c r="F28" s="43"/>
    </row>
    <row r="29" spans="1:10" x14ac:dyDescent="0.2">
      <c r="A29" s="13"/>
      <c r="B29" s="14"/>
      <c r="C29" s="14"/>
      <c r="D29" s="15"/>
      <c r="E29" s="42"/>
      <c r="F29" s="42"/>
    </row>
    <row r="30" spans="1:10" x14ac:dyDescent="0.2">
      <c r="A30" s="24"/>
      <c r="B30" s="25"/>
      <c r="C30" s="25"/>
      <c r="D30" s="26"/>
      <c r="E30" s="43"/>
      <c r="F30" s="43"/>
    </row>
    <row r="31" spans="1:10" x14ac:dyDescent="0.2">
      <c r="A31" s="13"/>
      <c r="B31" s="14"/>
      <c r="C31" s="14"/>
      <c r="D31" s="15"/>
      <c r="E31" s="42"/>
      <c r="F31" s="42"/>
    </row>
    <row r="32" spans="1:10" x14ac:dyDescent="0.2">
      <c r="A32" s="24"/>
      <c r="B32" s="25"/>
      <c r="C32" s="25"/>
      <c r="D32" s="26"/>
      <c r="E32" s="43"/>
      <c r="F32" s="43"/>
    </row>
    <row r="33" spans="1:6" x14ac:dyDescent="0.2">
      <c r="A33" s="13"/>
      <c r="B33" s="14"/>
      <c r="C33" s="14"/>
      <c r="D33" s="15"/>
      <c r="E33" s="42"/>
      <c r="F33" s="42"/>
    </row>
    <row r="34" spans="1:6" x14ac:dyDescent="0.2">
      <c r="A34" s="24"/>
      <c r="B34" s="25"/>
      <c r="C34" s="25"/>
      <c r="D34" s="26"/>
      <c r="E34" s="43"/>
      <c r="F34" s="43"/>
    </row>
    <row r="35" spans="1:6" x14ac:dyDescent="0.2">
      <c r="A35" s="13"/>
      <c r="B35" s="14"/>
      <c r="C35" s="14"/>
      <c r="D35" s="15"/>
      <c r="E35" s="42"/>
      <c r="F35" s="42"/>
    </row>
    <row r="36" spans="1:6" x14ac:dyDescent="0.2">
      <c r="A36" s="24"/>
      <c r="B36" s="25"/>
      <c r="C36" s="25"/>
      <c r="D36" s="26"/>
      <c r="E36" s="43"/>
      <c r="F36" s="43"/>
    </row>
    <row r="37" spans="1:6" x14ac:dyDescent="0.2">
      <c r="A37" s="13"/>
      <c r="B37" s="14"/>
      <c r="C37" s="14"/>
      <c r="D37" s="15"/>
      <c r="E37" s="42"/>
      <c r="F37" s="42"/>
    </row>
    <row r="38" spans="1:6" x14ac:dyDescent="0.2">
      <c r="A38" s="24"/>
      <c r="B38" s="25"/>
      <c r="C38" s="25"/>
      <c r="D38" s="26"/>
      <c r="E38" s="43"/>
      <c r="F38" s="43"/>
    </row>
    <row r="39" spans="1:6" x14ac:dyDescent="0.2">
      <c r="A39" s="13"/>
      <c r="B39" s="14"/>
      <c r="C39" s="14"/>
      <c r="D39" s="15"/>
      <c r="E39" s="42"/>
      <c r="F39" s="42"/>
    </row>
    <row r="40" spans="1:6" x14ac:dyDescent="0.2">
      <c r="A40" s="24"/>
      <c r="B40" s="25"/>
      <c r="C40" s="25"/>
      <c r="D40" s="26"/>
      <c r="E40" s="43"/>
      <c r="F40" s="43"/>
    </row>
    <row r="41" spans="1:6" x14ac:dyDescent="0.2">
      <c r="A41" s="13"/>
      <c r="B41" s="14"/>
      <c r="C41" s="14"/>
      <c r="D41" s="15"/>
      <c r="E41" s="42"/>
      <c r="F41" s="42"/>
    </row>
    <row r="42" spans="1:6" x14ac:dyDescent="0.2">
      <c r="A42" s="24"/>
      <c r="B42" s="25"/>
      <c r="C42" s="25"/>
      <c r="D42" s="26"/>
      <c r="E42" s="43"/>
      <c r="F42" s="43"/>
    </row>
    <row r="43" spans="1:6" x14ac:dyDescent="0.2">
      <c r="A43" s="13"/>
      <c r="B43" s="14"/>
      <c r="C43" s="14"/>
      <c r="D43" s="15"/>
      <c r="E43" s="42"/>
      <c r="F43" s="42"/>
    </row>
    <row r="44" spans="1:6" x14ac:dyDescent="0.2">
      <c r="A44" s="24"/>
      <c r="B44" s="25"/>
      <c r="C44" s="25"/>
      <c r="D44" s="26"/>
      <c r="E44" s="43"/>
      <c r="F44" s="43"/>
    </row>
    <row r="45" spans="1:6" x14ac:dyDescent="0.2">
      <c r="A45" s="13"/>
      <c r="B45" s="14"/>
      <c r="C45" s="14"/>
      <c r="D45" s="15"/>
      <c r="E45" s="42"/>
      <c r="F45" s="42"/>
    </row>
    <row r="46" spans="1:6" x14ac:dyDescent="0.2">
      <c r="A46" s="24"/>
      <c r="B46" s="25"/>
      <c r="C46" s="25"/>
      <c r="D46" s="26"/>
      <c r="E46" s="43"/>
      <c r="F46" s="43"/>
    </row>
    <row r="47" spans="1:6" x14ac:dyDescent="0.2">
      <c r="A47" s="13"/>
      <c r="B47" s="14"/>
      <c r="C47" s="14"/>
      <c r="D47" s="15"/>
      <c r="E47" s="42"/>
      <c r="F47" s="42"/>
    </row>
    <row r="48" spans="1:6" x14ac:dyDescent="0.2">
      <c r="A48" s="24"/>
      <c r="B48" s="25"/>
      <c r="C48" s="25"/>
      <c r="D48" s="26"/>
      <c r="E48" s="43"/>
      <c r="F48" s="43"/>
    </row>
    <row r="49" spans="1:6" x14ac:dyDescent="0.2">
      <c r="A49" s="13"/>
      <c r="B49" s="14"/>
      <c r="C49" s="14"/>
      <c r="D49" s="15"/>
      <c r="E49" s="42"/>
      <c r="F49" s="42"/>
    </row>
    <row r="50" spans="1:6" x14ac:dyDescent="0.2">
      <c r="A50" s="24"/>
      <c r="B50" s="25"/>
      <c r="C50" s="25"/>
      <c r="D50" s="26"/>
      <c r="E50" s="43"/>
      <c r="F50" s="43"/>
    </row>
    <row r="51" spans="1:6" x14ac:dyDescent="0.2">
      <c r="A51" s="13"/>
      <c r="B51" s="14"/>
      <c r="C51" s="14"/>
      <c r="D51" s="15"/>
      <c r="E51" s="42"/>
      <c r="F51" s="42"/>
    </row>
    <row r="52" spans="1:6" x14ac:dyDescent="0.2">
      <c r="A52" s="18" t="s">
        <v>54</v>
      </c>
      <c r="B52" s="19"/>
      <c r="C52" s="20"/>
      <c r="D52" s="21"/>
      <c r="E52" s="63"/>
      <c r="F52" s="44">
        <f>SUM(F6:F51)</f>
        <v>0</v>
      </c>
    </row>
    <row r="53" spans="1:6" x14ac:dyDescent="0.2">
      <c r="A53" s="104"/>
      <c r="B53" s="104"/>
      <c r="C53" s="23" t="s">
        <v>357</v>
      </c>
      <c r="D53" s="105"/>
      <c r="E53" s="115"/>
      <c r="F53" s="115"/>
    </row>
  </sheetData>
  <pageMargins left="0.7" right="0.7" top="0.75" bottom="0.75" header="0.3" footer="0.3"/>
  <pageSetup paperSize="9" scale="77" fitToHeight="0" orientation="portrait" r:id="rId1"/>
  <colBreaks count="1" manualBreakCount="1">
    <brk id="6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  <pageSetUpPr fitToPage="1"/>
  </sheetPr>
  <dimension ref="A1:F48"/>
  <sheetViews>
    <sheetView view="pageBreakPreview" topLeftCell="A33" zoomScaleNormal="100" zoomScaleSheetLayoutView="100" workbookViewId="0">
      <selection activeCell="E19" sqref="E19"/>
    </sheetView>
  </sheetViews>
  <sheetFormatPr defaultRowHeight="15" x14ac:dyDescent="0.25"/>
  <cols>
    <col min="2" max="2" width="52.140625" customWidth="1"/>
    <col min="4" max="4" width="10.7109375" customWidth="1"/>
    <col min="6" max="6" width="14.85546875" style="102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6" x14ac:dyDescent="0.25">
      <c r="A2" s="1"/>
      <c r="B2" s="2"/>
      <c r="C2" s="2"/>
      <c r="D2" s="3"/>
      <c r="E2" s="3"/>
      <c r="F2" s="95"/>
    </row>
    <row r="3" spans="1:6" x14ac:dyDescent="0.25">
      <c r="A3" s="4" t="str">
        <f>'C1.5'!A3</f>
        <v>Contract No: Contract  "A1"</v>
      </c>
      <c r="B3" s="2"/>
      <c r="C3" s="2"/>
      <c r="D3" s="3"/>
      <c r="E3" s="3"/>
      <c r="F3" s="95"/>
    </row>
    <row r="4" spans="1:6" x14ac:dyDescent="0.25">
      <c r="A4" s="2"/>
      <c r="B4" s="2"/>
      <c r="C4" s="2"/>
      <c r="D4" s="3"/>
      <c r="E4" s="3"/>
      <c r="F4" s="191" t="s">
        <v>358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6" ht="14.45" customHeight="1" x14ac:dyDescent="0.25">
      <c r="A6" s="9" t="s">
        <v>359</v>
      </c>
      <c r="B6" s="10" t="s">
        <v>360</v>
      </c>
      <c r="C6" s="16"/>
      <c r="D6" s="12"/>
      <c r="E6" s="12"/>
      <c r="F6" s="98"/>
    </row>
    <row r="7" spans="1:6" x14ac:dyDescent="0.25">
      <c r="A7" s="13"/>
      <c r="B7" s="14"/>
      <c r="C7" s="14"/>
      <c r="D7" s="15"/>
      <c r="E7" s="15"/>
      <c r="F7" s="99"/>
    </row>
    <row r="8" spans="1:6" ht="16.149999999999999" customHeight="1" x14ac:dyDescent="0.25">
      <c r="A8" s="9" t="s">
        <v>361</v>
      </c>
      <c r="B8" s="10" t="s">
        <v>362</v>
      </c>
      <c r="C8" s="16"/>
      <c r="D8" s="12"/>
      <c r="E8" s="12"/>
      <c r="F8" s="98"/>
    </row>
    <row r="9" spans="1:6" x14ac:dyDescent="0.25">
      <c r="A9" s="13"/>
      <c r="B9" s="14"/>
      <c r="C9" s="14"/>
      <c r="D9" s="15"/>
      <c r="E9" s="15"/>
      <c r="F9" s="99"/>
    </row>
    <row r="10" spans="1:6" ht="15" customHeight="1" x14ac:dyDescent="0.25">
      <c r="A10" s="9" t="s">
        <v>363</v>
      </c>
      <c r="B10" s="10" t="s">
        <v>364</v>
      </c>
      <c r="C10" s="16" t="s">
        <v>365</v>
      </c>
      <c r="D10" s="12">
        <v>13000</v>
      </c>
      <c r="E10" s="135">
        <v>0</v>
      </c>
      <c r="F10" s="98">
        <f>IF(C10 = CHAR(37), D10*E10/100,D10*E10)</f>
        <v>0</v>
      </c>
    </row>
    <row r="11" spans="1:6" x14ac:dyDescent="0.25">
      <c r="A11" s="13"/>
      <c r="B11" s="14"/>
      <c r="C11" s="14"/>
      <c r="D11" s="15"/>
      <c r="E11" s="15"/>
      <c r="F11" s="99"/>
    </row>
    <row r="12" spans="1:6" x14ac:dyDescent="0.25">
      <c r="A12" s="9" t="s">
        <v>366</v>
      </c>
      <c r="B12" s="10" t="s">
        <v>367</v>
      </c>
      <c r="C12" s="16" t="s">
        <v>365</v>
      </c>
      <c r="D12" s="12">
        <v>0</v>
      </c>
      <c r="E12" s="135">
        <v>0</v>
      </c>
      <c r="F12" s="98" t="s">
        <v>494</v>
      </c>
    </row>
    <row r="13" spans="1:6" x14ac:dyDescent="0.25">
      <c r="A13" s="13"/>
      <c r="B13" s="14"/>
      <c r="C13" s="14"/>
      <c r="D13" s="15"/>
      <c r="E13" s="15"/>
      <c r="F13" s="99"/>
    </row>
    <row r="14" spans="1:6" ht="16.149999999999999" customHeight="1" x14ac:dyDescent="0.25">
      <c r="A14" s="9" t="s">
        <v>368</v>
      </c>
      <c r="B14" s="10" t="s">
        <v>369</v>
      </c>
      <c r="C14" s="16"/>
      <c r="D14" s="12"/>
      <c r="E14" s="12"/>
      <c r="F14" s="98"/>
    </row>
    <row r="15" spans="1:6" x14ac:dyDescent="0.25">
      <c r="A15" s="13"/>
      <c r="B15" s="14"/>
      <c r="C15" s="14"/>
      <c r="D15" s="15"/>
      <c r="E15" s="15"/>
      <c r="F15" s="99"/>
    </row>
    <row r="16" spans="1:6" x14ac:dyDescent="0.25">
      <c r="A16" s="9" t="s">
        <v>370</v>
      </c>
      <c r="B16" s="10" t="s">
        <v>371</v>
      </c>
      <c r="C16" s="16" t="s">
        <v>269</v>
      </c>
      <c r="D16" s="12"/>
      <c r="E16" s="135">
        <v>0</v>
      </c>
      <c r="F16" s="98" t="s">
        <v>494</v>
      </c>
    </row>
    <row r="17" spans="1:6" x14ac:dyDescent="0.25">
      <c r="A17" s="13"/>
      <c r="B17" s="14"/>
      <c r="C17" s="14"/>
      <c r="D17" s="15"/>
      <c r="E17" s="15"/>
      <c r="F17" s="99"/>
    </row>
    <row r="18" spans="1:6" ht="42" customHeight="1" x14ac:dyDescent="0.25">
      <c r="A18" s="9" t="s">
        <v>372</v>
      </c>
      <c r="B18" s="10" t="s">
        <v>373</v>
      </c>
      <c r="C18" s="16" t="s">
        <v>365</v>
      </c>
      <c r="D18" s="12">
        <v>200</v>
      </c>
      <c r="E18" s="135">
        <v>0</v>
      </c>
      <c r="F18" s="98">
        <f>D18*E18</f>
        <v>0</v>
      </c>
    </row>
    <row r="19" spans="1:6" x14ac:dyDescent="0.25">
      <c r="A19" s="13"/>
      <c r="B19" s="14"/>
      <c r="C19" s="14"/>
      <c r="D19" s="15"/>
      <c r="E19" s="15"/>
      <c r="F19" s="99"/>
    </row>
    <row r="20" spans="1:6" x14ac:dyDescent="0.25">
      <c r="A20" s="24"/>
      <c r="B20" s="25"/>
      <c r="C20" s="25"/>
      <c r="D20" s="26"/>
      <c r="E20" s="26"/>
      <c r="F20" s="100"/>
    </row>
    <row r="21" spans="1:6" x14ac:dyDescent="0.25">
      <c r="A21" s="13"/>
      <c r="B21" s="14"/>
      <c r="C21" s="14"/>
      <c r="D21" s="15"/>
      <c r="E21" s="15"/>
      <c r="F21" s="99"/>
    </row>
    <row r="22" spans="1:6" x14ac:dyDescent="0.25">
      <c r="A22" s="24"/>
      <c r="B22" s="25"/>
      <c r="C22" s="25"/>
      <c r="D22" s="26"/>
      <c r="E22" s="26"/>
      <c r="F22" s="100"/>
    </row>
    <row r="23" spans="1:6" x14ac:dyDescent="0.25">
      <c r="A23" s="13"/>
      <c r="B23" s="14"/>
      <c r="C23" s="14"/>
      <c r="D23" s="15"/>
      <c r="E23" s="15"/>
      <c r="F23" s="99"/>
    </row>
    <row r="24" spans="1:6" x14ac:dyDescent="0.25">
      <c r="A24" s="24"/>
      <c r="B24" s="25"/>
      <c r="C24" s="25"/>
      <c r="D24" s="26"/>
      <c r="E24" s="26"/>
      <c r="F24" s="100"/>
    </row>
    <row r="25" spans="1:6" x14ac:dyDescent="0.25">
      <c r="A25" s="13"/>
      <c r="B25" s="14"/>
      <c r="C25" s="14"/>
      <c r="D25" s="15"/>
      <c r="E25" s="15"/>
      <c r="F25" s="99"/>
    </row>
    <row r="26" spans="1:6" x14ac:dyDescent="0.25">
      <c r="A26" s="24"/>
      <c r="B26" s="25"/>
      <c r="C26" s="25"/>
      <c r="D26" s="26"/>
      <c r="E26" s="26"/>
      <c r="F26" s="100"/>
    </row>
    <row r="27" spans="1:6" x14ac:dyDescent="0.25">
      <c r="A27" s="13"/>
      <c r="B27" s="14"/>
      <c r="C27" s="14"/>
      <c r="D27" s="15"/>
      <c r="E27" s="15"/>
      <c r="F27" s="99"/>
    </row>
    <row r="28" spans="1:6" x14ac:dyDescent="0.25">
      <c r="A28" s="24"/>
      <c r="B28" s="25"/>
      <c r="C28" s="25"/>
      <c r="D28" s="26"/>
      <c r="E28" s="26"/>
      <c r="F28" s="100"/>
    </row>
    <row r="29" spans="1:6" x14ac:dyDescent="0.25">
      <c r="A29" s="13"/>
      <c r="B29" s="14"/>
      <c r="C29" s="14"/>
      <c r="D29" s="15"/>
      <c r="E29" s="15"/>
      <c r="F29" s="99"/>
    </row>
    <row r="30" spans="1:6" x14ac:dyDescent="0.25">
      <c r="A30" s="24"/>
      <c r="B30" s="25"/>
      <c r="C30" s="25"/>
      <c r="D30" s="26"/>
      <c r="E30" s="26"/>
      <c r="F30" s="100"/>
    </row>
    <row r="31" spans="1:6" x14ac:dyDescent="0.25">
      <c r="A31" s="13"/>
      <c r="B31" s="14"/>
      <c r="C31" s="14"/>
      <c r="D31" s="15"/>
      <c r="E31" s="15"/>
      <c r="F31" s="99"/>
    </row>
    <row r="32" spans="1:6" x14ac:dyDescent="0.25">
      <c r="A32" s="24"/>
      <c r="B32" s="25"/>
      <c r="C32" s="25"/>
      <c r="D32" s="26"/>
      <c r="E32" s="26"/>
      <c r="F32" s="100"/>
    </row>
    <row r="33" spans="1:6" x14ac:dyDescent="0.25">
      <c r="A33" s="13"/>
      <c r="B33" s="14"/>
      <c r="C33" s="14"/>
      <c r="D33" s="15"/>
      <c r="E33" s="15"/>
      <c r="F33" s="99"/>
    </row>
    <row r="34" spans="1:6" x14ac:dyDescent="0.25">
      <c r="A34" s="24"/>
      <c r="B34" s="25"/>
      <c r="C34" s="25"/>
      <c r="D34" s="26"/>
      <c r="E34" s="26"/>
      <c r="F34" s="100"/>
    </row>
    <row r="35" spans="1:6" x14ac:dyDescent="0.25">
      <c r="A35" s="13"/>
      <c r="B35" s="14"/>
      <c r="C35" s="14"/>
      <c r="D35" s="15"/>
      <c r="E35" s="15"/>
      <c r="F35" s="99"/>
    </row>
    <row r="36" spans="1:6" x14ac:dyDescent="0.25">
      <c r="A36" s="24"/>
      <c r="B36" s="25"/>
      <c r="C36" s="25"/>
      <c r="D36" s="26"/>
      <c r="E36" s="26"/>
      <c r="F36" s="100"/>
    </row>
    <row r="37" spans="1:6" x14ac:dyDescent="0.25">
      <c r="A37" s="13"/>
      <c r="B37" s="14"/>
      <c r="C37" s="14"/>
      <c r="D37" s="15"/>
      <c r="E37" s="15"/>
      <c r="F37" s="99"/>
    </row>
    <row r="38" spans="1:6" x14ac:dyDescent="0.25">
      <c r="A38" s="24"/>
      <c r="B38" s="25"/>
      <c r="C38" s="25"/>
      <c r="D38" s="26"/>
      <c r="E38" s="26"/>
      <c r="F38" s="100"/>
    </row>
    <row r="39" spans="1:6" x14ac:dyDescent="0.25">
      <c r="A39" s="13"/>
      <c r="B39" s="14"/>
      <c r="C39" s="14"/>
      <c r="D39" s="15"/>
      <c r="E39" s="15"/>
      <c r="F39" s="99"/>
    </row>
    <row r="40" spans="1:6" x14ac:dyDescent="0.25">
      <c r="A40" s="24"/>
      <c r="B40" s="25"/>
      <c r="C40" s="25"/>
      <c r="D40" s="26"/>
      <c r="E40" s="26"/>
      <c r="F40" s="100"/>
    </row>
    <row r="41" spans="1:6" x14ac:dyDescent="0.25">
      <c r="A41" s="13"/>
      <c r="B41" s="14"/>
      <c r="C41" s="14"/>
      <c r="D41" s="15"/>
      <c r="E41" s="15"/>
      <c r="F41" s="99"/>
    </row>
    <row r="42" spans="1:6" x14ac:dyDescent="0.25">
      <c r="A42" s="24"/>
      <c r="B42" s="25"/>
      <c r="C42" s="25"/>
      <c r="D42" s="26"/>
      <c r="E42" s="26"/>
      <c r="F42" s="100"/>
    </row>
    <row r="43" spans="1:6" x14ac:dyDescent="0.25">
      <c r="A43" s="13"/>
      <c r="B43" s="14"/>
      <c r="C43" s="14"/>
      <c r="D43" s="15"/>
      <c r="E43" s="15"/>
      <c r="F43" s="99"/>
    </row>
    <row r="44" spans="1:6" x14ac:dyDescent="0.25">
      <c r="A44" s="24"/>
      <c r="B44" s="25"/>
      <c r="C44" s="25"/>
      <c r="D44" s="26"/>
      <c r="E44" s="26"/>
      <c r="F44" s="100"/>
    </row>
    <row r="45" spans="1:6" x14ac:dyDescent="0.25">
      <c r="A45" s="13"/>
      <c r="B45" s="14"/>
      <c r="C45" s="14"/>
      <c r="D45" s="15"/>
      <c r="E45" s="15"/>
      <c r="F45" s="99"/>
    </row>
    <row r="46" spans="1:6" x14ac:dyDescent="0.25">
      <c r="A46" s="24"/>
      <c r="B46" s="25"/>
      <c r="C46" s="25"/>
      <c r="D46" s="26"/>
      <c r="E46" s="26"/>
      <c r="F46" s="100"/>
    </row>
    <row r="47" spans="1:6" x14ac:dyDescent="0.25">
      <c r="A47" s="18" t="s">
        <v>54</v>
      </c>
      <c r="B47" s="19"/>
      <c r="C47" s="20"/>
      <c r="D47" s="21"/>
      <c r="E47" s="21"/>
      <c r="F47" s="103">
        <f>SUM(F6:F46)</f>
        <v>0</v>
      </c>
    </row>
    <row r="48" spans="1:6" x14ac:dyDescent="0.25">
      <c r="A48" s="2"/>
      <c r="B48" s="2"/>
      <c r="C48" s="23" t="s">
        <v>374</v>
      </c>
      <c r="D48" s="3"/>
      <c r="E48" s="3"/>
      <c r="F48" s="95"/>
    </row>
  </sheetData>
  <pageMargins left="0.7" right="0.7" top="0.75" bottom="0.75" header="0.3" footer="0.3"/>
  <pageSetup paperSize="9" scale="8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F94"/>
  <sheetViews>
    <sheetView tabSelected="1" view="pageBreakPreview" zoomScaleNormal="100" zoomScaleSheetLayoutView="100" workbookViewId="0">
      <selection activeCell="D43" sqref="D43"/>
    </sheetView>
  </sheetViews>
  <sheetFormatPr defaultRowHeight="15" x14ac:dyDescent="0.25"/>
  <cols>
    <col min="2" max="2" width="47.85546875" customWidth="1"/>
    <col min="3" max="3" width="14.5703125" customWidth="1"/>
    <col min="4" max="4" width="14" customWidth="1"/>
    <col min="5" max="5" width="15.140625" style="45" bestFit="1" customWidth="1"/>
    <col min="6" max="6" width="16.42578125" style="102" customWidth="1"/>
    <col min="7" max="9" width="8.85546875" customWidth="1"/>
    <col min="10" max="10" width="13.140625" customWidth="1"/>
  </cols>
  <sheetData>
    <row r="1" spans="1:6" x14ac:dyDescent="0.25">
      <c r="A1" s="1" t="s">
        <v>827</v>
      </c>
      <c r="B1" s="2"/>
      <c r="C1" s="2"/>
      <c r="D1" s="3"/>
      <c r="E1" s="39"/>
      <c r="F1" s="95"/>
    </row>
    <row r="2" spans="1:6" x14ac:dyDescent="0.25">
      <c r="A2" s="1"/>
      <c r="B2" s="2"/>
      <c r="C2" s="2"/>
      <c r="D2" s="3"/>
      <c r="E2" s="39"/>
      <c r="F2" s="95"/>
    </row>
    <row r="3" spans="1:6" x14ac:dyDescent="0.25">
      <c r="A3" s="377" t="s">
        <v>859</v>
      </c>
      <c r="B3" s="2"/>
      <c r="C3" s="2"/>
      <c r="D3" s="3"/>
      <c r="E3" s="39"/>
      <c r="F3" s="95"/>
    </row>
    <row r="4" spans="1:6" s="147" customFormat="1" x14ac:dyDescent="0.25">
      <c r="A4" s="187"/>
      <c r="B4" s="187"/>
      <c r="C4" s="187"/>
      <c r="D4" s="188"/>
      <c r="E4" s="189"/>
      <c r="F4" s="191" t="s">
        <v>0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3" t="s">
        <v>6</v>
      </c>
    </row>
    <row r="6" spans="1:6" s="147" customFormat="1" ht="27.6" customHeight="1" x14ac:dyDescent="0.25">
      <c r="A6" s="150" t="s">
        <v>7</v>
      </c>
      <c r="B6" s="151" t="s">
        <v>8</v>
      </c>
      <c r="C6" s="193"/>
      <c r="D6" s="153"/>
      <c r="E6" s="162"/>
      <c r="F6" s="154"/>
    </row>
    <row r="7" spans="1:6" ht="13.15" customHeight="1" x14ac:dyDescent="0.25">
      <c r="A7" s="27"/>
      <c r="B7" s="28"/>
      <c r="C7" s="29"/>
      <c r="D7" s="30"/>
      <c r="E7" s="57"/>
      <c r="F7" s="112"/>
    </row>
    <row r="8" spans="1:6" ht="24.6" customHeight="1" x14ac:dyDescent="0.25">
      <c r="A8" s="9" t="s">
        <v>116</v>
      </c>
      <c r="B8" s="10" t="s">
        <v>117</v>
      </c>
      <c r="C8" s="11" t="s">
        <v>118</v>
      </c>
      <c r="D8" s="12">
        <v>12</v>
      </c>
      <c r="E8" s="41">
        <v>0</v>
      </c>
      <c r="F8" s="98">
        <f>D8*E8</f>
        <v>0</v>
      </c>
    </row>
    <row r="9" spans="1:6" ht="15.6" customHeight="1" x14ac:dyDescent="0.25">
      <c r="A9" s="27"/>
      <c r="B9" s="28"/>
      <c r="C9" s="29"/>
      <c r="D9" s="30"/>
      <c r="E9" s="57"/>
      <c r="F9" s="112"/>
    </row>
    <row r="10" spans="1:6" ht="15" customHeight="1" x14ac:dyDescent="0.25">
      <c r="A10" s="9" t="s">
        <v>119</v>
      </c>
      <c r="B10" s="10" t="s">
        <v>120</v>
      </c>
      <c r="C10" s="11" t="s">
        <v>118</v>
      </c>
      <c r="D10" s="12">
        <v>12</v>
      </c>
      <c r="E10" s="41">
        <v>0</v>
      </c>
      <c r="F10" s="98">
        <f>D10*E10</f>
        <v>0</v>
      </c>
    </row>
    <row r="11" spans="1:6" ht="15.6" customHeight="1" x14ac:dyDescent="0.25">
      <c r="A11" s="27"/>
      <c r="B11" s="28"/>
      <c r="C11" s="29"/>
      <c r="D11" s="30"/>
      <c r="E11" s="57"/>
      <c r="F11" s="112"/>
    </row>
    <row r="12" spans="1:6" s="192" customFormat="1" ht="19.899999999999999" customHeight="1" x14ac:dyDescent="0.25">
      <c r="A12" s="9" t="s">
        <v>9</v>
      </c>
      <c r="B12" s="10" t="s">
        <v>10</v>
      </c>
      <c r="C12" s="16" t="s">
        <v>11</v>
      </c>
      <c r="D12" s="12">
        <v>12</v>
      </c>
      <c r="E12" s="184"/>
      <c r="F12" s="98">
        <f>D12*E12</f>
        <v>0</v>
      </c>
    </row>
    <row r="13" spans="1:6" s="192" customFormat="1" ht="19.899999999999999" customHeight="1" x14ac:dyDescent="0.25">
      <c r="A13" s="13"/>
      <c r="B13" s="13"/>
      <c r="C13" s="13"/>
      <c r="D13" s="13"/>
      <c r="E13" s="13"/>
      <c r="F13" s="13"/>
    </row>
    <row r="14" spans="1:6" s="192" customFormat="1" ht="19.899999999999999" customHeight="1" x14ac:dyDescent="0.25">
      <c r="A14" s="9" t="s">
        <v>864</v>
      </c>
      <c r="B14" s="10" t="s">
        <v>865</v>
      </c>
      <c r="C14" s="16" t="s">
        <v>866</v>
      </c>
      <c r="D14" s="12">
        <v>1</v>
      </c>
      <c r="E14" s="184">
        <v>750000</v>
      </c>
      <c r="F14" s="98">
        <f>E14</f>
        <v>750000</v>
      </c>
    </row>
    <row r="15" spans="1:6" s="192" customFormat="1" ht="19.899999999999999" customHeight="1" x14ac:dyDescent="0.25">
      <c r="A15" s="13"/>
      <c r="B15" s="13"/>
      <c r="C15" s="13"/>
      <c r="D15" s="13"/>
      <c r="E15" s="13"/>
      <c r="F15" s="13"/>
    </row>
    <row r="16" spans="1:6" s="192" customFormat="1" ht="19.899999999999999" customHeight="1" x14ac:dyDescent="0.25">
      <c r="A16" s="9" t="s">
        <v>868</v>
      </c>
      <c r="B16" s="10" t="s">
        <v>867</v>
      </c>
      <c r="C16" s="16" t="s">
        <v>866</v>
      </c>
      <c r="D16" s="12">
        <v>1</v>
      </c>
      <c r="E16" s="184">
        <v>450000</v>
      </c>
      <c r="F16" s="98">
        <f>E16</f>
        <v>450000</v>
      </c>
    </row>
    <row r="17" spans="1:6" s="192" customFormat="1" ht="19.899999999999999" customHeight="1" x14ac:dyDescent="0.25">
      <c r="A17" s="13"/>
      <c r="B17" s="13"/>
      <c r="C17" s="13"/>
      <c r="D17" s="13"/>
      <c r="E17" s="13"/>
      <c r="F17" s="13"/>
    </row>
    <row r="18" spans="1:6" s="192" customFormat="1" ht="19.899999999999999" customHeight="1" x14ac:dyDescent="0.25">
      <c r="A18" s="13" t="s">
        <v>14</v>
      </c>
      <c r="B18" s="14" t="s">
        <v>15</v>
      </c>
      <c r="C18" s="14" t="s">
        <v>16</v>
      </c>
      <c r="D18" s="14">
        <v>1</v>
      </c>
      <c r="E18" s="14">
        <v>40000</v>
      </c>
      <c r="F18" s="14">
        <v>40000</v>
      </c>
    </row>
    <row r="19" spans="1:6" s="192" customFormat="1" ht="19.899999999999999" customHeight="1" x14ac:dyDescent="0.25">
      <c r="A19" s="13"/>
      <c r="B19" s="14"/>
      <c r="C19" s="14"/>
      <c r="D19" s="14"/>
      <c r="E19" s="14"/>
      <c r="F19" s="14"/>
    </row>
    <row r="20" spans="1:6" x14ac:dyDescent="0.25">
      <c r="A20" s="13" t="s">
        <v>17</v>
      </c>
      <c r="B20" s="14" t="s">
        <v>18</v>
      </c>
      <c r="C20" s="14" t="s">
        <v>11</v>
      </c>
      <c r="D20" s="15">
        <v>12</v>
      </c>
      <c r="E20" s="42">
        <v>0</v>
      </c>
      <c r="F20" s="99">
        <v>0</v>
      </c>
    </row>
    <row r="21" spans="1:6" s="147" customFormat="1" x14ac:dyDescent="0.25">
      <c r="A21" s="150" t="s">
        <v>12</v>
      </c>
      <c r="B21" s="151" t="s">
        <v>13</v>
      </c>
      <c r="C21" s="152"/>
      <c r="D21" s="153"/>
      <c r="E21" s="162"/>
      <c r="F21" s="154"/>
    </row>
    <row r="22" spans="1:6" x14ac:dyDescent="0.25">
      <c r="A22" s="13"/>
      <c r="B22" s="14"/>
      <c r="C22" s="14"/>
      <c r="D22" s="15"/>
      <c r="E22" s="42"/>
      <c r="F22" s="99"/>
    </row>
    <row r="23" spans="1:6" ht="18" customHeight="1" x14ac:dyDescent="0.25">
      <c r="A23" s="9" t="s">
        <v>14</v>
      </c>
      <c r="B23" s="10" t="s">
        <v>15</v>
      </c>
      <c r="C23" s="16" t="s">
        <v>16</v>
      </c>
      <c r="D23" s="12">
        <v>1</v>
      </c>
      <c r="E23" s="184">
        <v>0</v>
      </c>
      <c r="F23" s="98">
        <f>D23*E23</f>
        <v>0</v>
      </c>
    </row>
    <row r="24" spans="1:6" x14ac:dyDescent="0.25">
      <c r="A24" s="13"/>
      <c r="B24" s="14"/>
      <c r="C24" s="14"/>
      <c r="D24" s="15"/>
      <c r="E24" s="42"/>
      <c r="F24" s="99"/>
    </row>
    <row r="25" spans="1:6" ht="21" customHeight="1" x14ac:dyDescent="0.25">
      <c r="A25" s="9" t="s">
        <v>17</v>
      </c>
      <c r="B25" s="10" t="s">
        <v>18</v>
      </c>
      <c r="C25" s="16" t="s">
        <v>11</v>
      </c>
      <c r="D25" s="12">
        <v>12</v>
      </c>
      <c r="E25" s="184">
        <v>0</v>
      </c>
      <c r="F25" s="98">
        <f>D25*E25</f>
        <v>0</v>
      </c>
    </row>
    <row r="26" spans="1:6" x14ac:dyDescent="0.25">
      <c r="A26" s="13"/>
      <c r="B26" s="14"/>
      <c r="C26" s="14"/>
      <c r="D26" s="15"/>
      <c r="E26" s="42"/>
      <c r="F26" s="99"/>
    </row>
    <row r="27" spans="1:6" s="147" customFormat="1" ht="15.6" customHeight="1" x14ac:dyDescent="0.25">
      <c r="A27" s="150" t="s">
        <v>19</v>
      </c>
      <c r="B27" s="151" t="s">
        <v>20</v>
      </c>
      <c r="C27" s="152"/>
      <c r="D27" s="153"/>
      <c r="E27" s="162"/>
      <c r="F27" s="154"/>
    </row>
    <row r="28" spans="1:6" x14ac:dyDescent="0.25">
      <c r="A28" s="13"/>
      <c r="B28" s="14"/>
      <c r="C28" s="14"/>
      <c r="D28" s="15"/>
      <c r="E28" s="42"/>
      <c r="F28" s="99"/>
    </row>
    <row r="29" spans="1:6" ht="13.9" customHeight="1" x14ac:dyDescent="0.25">
      <c r="A29" s="9" t="s">
        <v>21</v>
      </c>
      <c r="B29" s="10" t="s">
        <v>22</v>
      </c>
      <c r="C29" s="16"/>
      <c r="D29" s="12"/>
      <c r="E29" s="41"/>
      <c r="F29" s="98"/>
    </row>
    <row r="30" spans="1:6" x14ac:dyDescent="0.25">
      <c r="A30" s="13"/>
      <c r="B30" s="14"/>
      <c r="C30" s="14"/>
      <c r="D30" s="15"/>
      <c r="E30" s="42"/>
      <c r="F30" s="99"/>
    </row>
    <row r="31" spans="1:6" ht="15.6" customHeight="1" x14ac:dyDescent="0.25">
      <c r="A31" s="9"/>
      <c r="B31" s="10" t="s">
        <v>23</v>
      </c>
      <c r="C31" s="16" t="s">
        <v>24</v>
      </c>
      <c r="D31" s="12">
        <v>50</v>
      </c>
      <c r="E31" s="184">
        <v>0</v>
      </c>
      <c r="F31" s="98" t="s">
        <v>452</v>
      </c>
    </row>
    <row r="32" spans="1:6" x14ac:dyDescent="0.25">
      <c r="A32" s="13"/>
      <c r="B32" s="14"/>
      <c r="C32" s="14"/>
      <c r="D32" s="15"/>
      <c r="E32" s="42"/>
      <c r="F32" s="99"/>
    </row>
    <row r="33" spans="1:6" ht="17.45" customHeight="1" x14ac:dyDescent="0.25">
      <c r="A33" s="9"/>
      <c r="B33" s="10" t="s">
        <v>25</v>
      </c>
      <c r="C33" s="16" t="s">
        <v>24</v>
      </c>
      <c r="D33" s="12">
        <v>50</v>
      </c>
      <c r="E33" s="184">
        <v>0</v>
      </c>
      <c r="F33" s="98" t="s">
        <v>452</v>
      </c>
    </row>
    <row r="34" spans="1:6" x14ac:dyDescent="0.25">
      <c r="A34" s="13"/>
      <c r="B34" s="14"/>
      <c r="C34" s="14"/>
      <c r="D34" s="15"/>
      <c r="E34" s="42"/>
      <c r="F34" s="99"/>
    </row>
    <row r="35" spans="1:6" ht="18" customHeight="1" x14ac:dyDescent="0.25">
      <c r="A35" s="9"/>
      <c r="B35" s="10" t="s">
        <v>26</v>
      </c>
      <c r="C35" s="16" t="s">
        <v>24</v>
      </c>
      <c r="D35" s="12">
        <v>50</v>
      </c>
      <c r="E35" s="184">
        <v>0</v>
      </c>
      <c r="F35" s="98" t="s">
        <v>452</v>
      </c>
    </row>
    <row r="36" spans="1:6" x14ac:dyDescent="0.25">
      <c r="A36" s="13"/>
      <c r="B36" s="14"/>
      <c r="C36" s="14"/>
      <c r="D36" s="15"/>
      <c r="E36" s="42"/>
      <c r="F36" s="99"/>
    </row>
    <row r="37" spans="1:6" ht="14.45" customHeight="1" x14ac:dyDescent="0.25">
      <c r="A37" s="9"/>
      <c r="B37" s="10" t="s">
        <v>27</v>
      </c>
      <c r="C37" s="16" t="s">
        <v>24</v>
      </c>
      <c r="D37" s="12">
        <v>50</v>
      </c>
      <c r="E37" s="184">
        <v>0</v>
      </c>
      <c r="F37" s="98" t="s">
        <v>452</v>
      </c>
    </row>
    <row r="38" spans="1:6" x14ac:dyDescent="0.25">
      <c r="A38" s="13"/>
      <c r="B38" s="14"/>
      <c r="C38" s="14"/>
      <c r="D38" s="15"/>
      <c r="E38" s="42"/>
      <c r="F38" s="99"/>
    </row>
    <row r="39" spans="1:6" ht="16.899999999999999" customHeight="1" x14ac:dyDescent="0.25">
      <c r="A39" s="9"/>
      <c r="B39" s="10" t="s">
        <v>28</v>
      </c>
      <c r="C39" s="16" t="s">
        <v>24</v>
      </c>
      <c r="D39" s="12">
        <v>50</v>
      </c>
      <c r="E39" s="184">
        <v>0</v>
      </c>
      <c r="F39" s="98" t="s">
        <v>452</v>
      </c>
    </row>
    <row r="40" spans="1:6" x14ac:dyDescent="0.25">
      <c r="A40" s="13"/>
      <c r="B40" s="14"/>
      <c r="C40" s="14"/>
      <c r="D40" s="15"/>
      <c r="E40" s="42"/>
      <c r="F40" s="99"/>
    </row>
    <row r="41" spans="1:6" ht="16.149999999999999" customHeight="1" x14ac:dyDescent="0.25">
      <c r="A41" s="9"/>
      <c r="B41" s="10" t="s">
        <v>29</v>
      </c>
      <c r="C41" s="16" t="s">
        <v>24</v>
      </c>
      <c r="D41" s="12">
        <v>50</v>
      </c>
      <c r="E41" s="184">
        <v>0</v>
      </c>
      <c r="F41" s="98" t="s">
        <v>452</v>
      </c>
    </row>
    <row r="42" spans="1:6" x14ac:dyDescent="0.25">
      <c r="A42" s="13"/>
      <c r="B42" s="14"/>
      <c r="C42" s="14"/>
      <c r="D42" s="15"/>
      <c r="E42" s="42"/>
      <c r="F42" s="99"/>
    </row>
    <row r="43" spans="1:6" ht="31.15" customHeight="1" x14ac:dyDescent="0.25">
      <c r="A43" s="9" t="s">
        <v>30</v>
      </c>
      <c r="B43" s="10" t="s">
        <v>31</v>
      </c>
      <c r="C43" s="16"/>
      <c r="D43" s="12"/>
      <c r="E43" s="41"/>
      <c r="F43" s="98"/>
    </row>
    <row r="44" spans="1:6" x14ac:dyDescent="0.25">
      <c r="A44" s="13"/>
      <c r="B44" s="14"/>
      <c r="C44" s="14"/>
      <c r="D44" s="15"/>
      <c r="E44" s="42"/>
      <c r="F44" s="99"/>
    </row>
    <row r="45" spans="1:6" ht="16.149999999999999" customHeight="1" x14ac:dyDescent="0.25">
      <c r="A45" s="9"/>
      <c r="B45" s="10" t="s">
        <v>32</v>
      </c>
      <c r="C45" s="16" t="s">
        <v>24</v>
      </c>
      <c r="D45" s="12">
        <v>50</v>
      </c>
      <c r="E45" s="184">
        <v>0</v>
      </c>
      <c r="F45" s="98" t="s">
        <v>452</v>
      </c>
    </row>
    <row r="46" spans="1:6" x14ac:dyDescent="0.25">
      <c r="A46" s="13"/>
      <c r="B46" s="14"/>
      <c r="C46" s="14"/>
      <c r="D46" s="15"/>
      <c r="E46" s="42"/>
      <c r="F46" s="99"/>
    </row>
    <row r="47" spans="1:6" ht="18" customHeight="1" x14ac:dyDescent="0.25">
      <c r="A47" s="9"/>
      <c r="B47" s="10" t="s">
        <v>33</v>
      </c>
      <c r="C47" s="16" t="s">
        <v>24</v>
      </c>
      <c r="D47" s="12">
        <v>50</v>
      </c>
      <c r="E47" s="184">
        <v>0</v>
      </c>
      <c r="F47" s="98" t="s">
        <v>452</v>
      </c>
    </row>
    <row r="48" spans="1:6" x14ac:dyDescent="0.25">
      <c r="A48" s="13"/>
      <c r="B48" s="14"/>
      <c r="C48" s="14"/>
      <c r="D48" s="15"/>
      <c r="E48" s="42"/>
      <c r="F48" s="99"/>
    </row>
    <row r="49" spans="1:6" ht="14.45" customHeight="1" x14ac:dyDescent="0.25">
      <c r="A49" s="9"/>
      <c r="B49" s="10" t="s">
        <v>34</v>
      </c>
      <c r="C49" s="16" t="s">
        <v>24</v>
      </c>
      <c r="D49" s="12">
        <v>50</v>
      </c>
      <c r="E49" s="184">
        <v>0</v>
      </c>
      <c r="F49" s="98" t="s">
        <v>452</v>
      </c>
    </row>
    <row r="50" spans="1:6" x14ac:dyDescent="0.25">
      <c r="A50" s="13"/>
      <c r="B50" s="14"/>
      <c r="C50" s="14"/>
      <c r="D50" s="15"/>
      <c r="E50" s="42"/>
      <c r="F50" s="99"/>
    </row>
    <row r="51" spans="1:6" ht="15" customHeight="1" x14ac:dyDescent="0.25">
      <c r="A51" s="9"/>
      <c r="B51" s="10" t="s">
        <v>35</v>
      </c>
      <c r="C51" s="16" t="s">
        <v>24</v>
      </c>
      <c r="D51" s="12">
        <v>50</v>
      </c>
      <c r="E51" s="184">
        <v>0</v>
      </c>
      <c r="F51" s="98" t="s">
        <v>452</v>
      </c>
    </row>
    <row r="52" spans="1:6" x14ac:dyDescent="0.25">
      <c r="A52" s="13"/>
      <c r="B52" s="14"/>
      <c r="C52" s="14"/>
      <c r="D52" s="15"/>
      <c r="E52" s="42"/>
      <c r="F52" s="99"/>
    </row>
    <row r="53" spans="1:6" ht="16.149999999999999" customHeight="1" x14ac:dyDescent="0.25">
      <c r="A53" s="9"/>
      <c r="B53" s="10" t="s">
        <v>36</v>
      </c>
      <c r="C53" s="16" t="s">
        <v>24</v>
      </c>
      <c r="D53" s="12">
        <v>50</v>
      </c>
      <c r="E53" s="184">
        <v>0</v>
      </c>
      <c r="F53" s="98" t="s">
        <v>452</v>
      </c>
    </row>
    <row r="54" spans="1:6" x14ac:dyDescent="0.25">
      <c r="A54" s="13"/>
      <c r="B54" s="14"/>
      <c r="C54" s="14"/>
      <c r="D54" s="15"/>
      <c r="E54" s="42"/>
      <c r="F54" s="99"/>
    </row>
    <row r="55" spans="1:6" ht="14.45" customHeight="1" x14ac:dyDescent="0.25">
      <c r="A55" s="9"/>
      <c r="B55" s="10" t="s">
        <v>37</v>
      </c>
      <c r="C55" s="16" t="s">
        <v>24</v>
      </c>
      <c r="D55" s="12">
        <v>50</v>
      </c>
      <c r="E55" s="184">
        <v>0</v>
      </c>
      <c r="F55" s="98" t="s">
        <v>452</v>
      </c>
    </row>
    <row r="56" spans="1:6" x14ac:dyDescent="0.25">
      <c r="A56" s="13"/>
      <c r="B56" s="14"/>
      <c r="C56" s="14"/>
      <c r="D56" s="15"/>
      <c r="E56" s="42"/>
      <c r="F56" s="99"/>
    </row>
    <row r="57" spans="1:6" ht="15.6" customHeight="1" x14ac:dyDescent="0.25">
      <c r="A57" s="9"/>
      <c r="B57" s="10" t="s">
        <v>38</v>
      </c>
      <c r="C57" s="16" t="s">
        <v>24</v>
      </c>
      <c r="D57" s="12">
        <v>50</v>
      </c>
      <c r="E57" s="184">
        <v>0</v>
      </c>
      <c r="F57" s="98" t="s">
        <v>452</v>
      </c>
    </row>
    <row r="58" spans="1:6" ht="15.6" customHeight="1" x14ac:dyDescent="0.25">
      <c r="A58" s="9"/>
      <c r="B58" s="10"/>
      <c r="C58" s="16"/>
      <c r="D58" s="12"/>
      <c r="E58" s="184"/>
      <c r="F58" s="98"/>
    </row>
    <row r="59" spans="1:6" s="147" customFormat="1" x14ac:dyDescent="0.25">
      <c r="A59" s="141" t="s">
        <v>49</v>
      </c>
      <c r="B59" s="142"/>
      <c r="C59" s="143"/>
      <c r="D59" s="144"/>
      <c r="E59" s="145"/>
      <c r="F59" s="148">
        <f>SUM(F6:F58)</f>
        <v>1240000</v>
      </c>
    </row>
    <row r="60" spans="1:6" x14ac:dyDescent="0.25">
      <c r="A60" s="197"/>
      <c r="B60" s="197"/>
      <c r="C60" s="197"/>
      <c r="D60" s="198"/>
      <c r="E60" s="199"/>
      <c r="F60" s="200"/>
    </row>
    <row r="61" spans="1:6" x14ac:dyDescent="0.25">
      <c r="A61" s="1" t="s">
        <v>827</v>
      </c>
      <c r="B61" s="197"/>
      <c r="C61" s="197"/>
      <c r="D61" s="198"/>
      <c r="E61" s="199"/>
      <c r="F61" s="200"/>
    </row>
    <row r="62" spans="1:6" x14ac:dyDescent="0.25">
      <c r="A62" s="1"/>
      <c r="B62" s="197"/>
      <c r="C62" s="197"/>
      <c r="D62" s="198"/>
      <c r="E62" s="199"/>
      <c r="F62" s="200"/>
    </row>
    <row r="63" spans="1:6" x14ac:dyDescent="0.25">
      <c r="A63" s="4" t="s">
        <v>121</v>
      </c>
      <c r="B63" s="197"/>
      <c r="C63" s="197"/>
      <c r="D63" s="198"/>
      <c r="E63" s="199"/>
      <c r="F63" s="200"/>
    </row>
    <row r="64" spans="1:6" x14ac:dyDescent="0.25">
      <c r="A64" s="187"/>
      <c r="B64" s="187"/>
      <c r="C64" s="187"/>
      <c r="D64" s="188"/>
      <c r="E64" s="189"/>
      <c r="F64" s="191" t="s">
        <v>0</v>
      </c>
    </row>
    <row r="65" spans="1:6" x14ac:dyDescent="0.25">
      <c r="A65" s="172" t="s">
        <v>1</v>
      </c>
      <c r="B65" s="172" t="s">
        <v>2</v>
      </c>
      <c r="C65" s="172" t="s">
        <v>3</v>
      </c>
      <c r="D65" s="173" t="s">
        <v>4</v>
      </c>
      <c r="E65" s="174" t="s">
        <v>5</v>
      </c>
      <c r="F65" s="183" t="s">
        <v>6</v>
      </c>
    </row>
    <row r="66" spans="1:6" x14ac:dyDescent="0.25">
      <c r="A66" s="391" t="s">
        <v>652</v>
      </c>
      <c r="B66" s="392"/>
      <c r="C66" s="392"/>
      <c r="D66" s="392"/>
      <c r="E66" s="393"/>
      <c r="F66" s="201">
        <f>F59</f>
        <v>1240000</v>
      </c>
    </row>
    <row r="67" spans="1:6" x14ac:dyDescent="0.25">
      <c r="A67" s="206"/>
      <c r="B67" s="202"/>
      <c r="C67" s="206"/>
      <c r="D67" s="203"/>
      <c r="E67" s="225"/>
      <c r="F67" s="208"/>
    </row>
    <row r="68" spans="1:6" ht="18" customHeight="1" x14ac:dyDescent="0.25">
      <c r="A68" s="9"/>
      <c r="B68" s="195" t="s">
        <v>39</v>
      </c>
      <c r="C68" s="219" t="s">
        <v>24</v>
      </c>
      <c r="D68" s="196">
        <v>50</v>
      </c>
      <c r="E68" s="226">
        <v>0</v>
      </c>
      <c r="F68" s="209" t="s">
        <v>163</v>
      </c>
    </row>
    <row r="69" spans="1:6" x14ac:dyDescent="0.25">
      <c r="A69" s="13"/>
      <c r="B69" s="49"/>
      <c r="C69" s="13"/>
      <c r="D69" s="50"/>
      <c r="E69" s="86"/>
      <c r="F69" s="210"/>
    </row>
    <row r="70" spans="1:6" ht="18.600000000000001" customHeight="1" x14ac:dyDescent="0.25">
      <c r="A70" s="9" t="s">
        <v>40</v>
      </c>
      <c r="B70" s="195" t="s">
        <v>41</v>
      </c>
      <c r="C70" s="219"/>
      <c r="D70" s="196"/>
      <c r="E70" s="87"/>
      <c r="F70" s="209"/>
    </row>
    <row r="71" spans="1:6" x14ac:dyDescent="0.25">
      <c r="A71" s="13"/>
      <c r="B71" s="49"/>
      <c r="C71" s="13"/>
      <c r="D71" s="50"/>
      <c r="E71" s="86"/>
      <c r="F71" s="210"/>
    </row>
    <row r="72" spans="1:6" ht="15" customHeight="1" x14ac:dyDescent="0.25">
      <c r="A72" s="9"/>
      <c r="B72" s="195" t="s">
        <v>42</v>
      </c>
      <c r="C72" s="219" t="s">
        <v>43</v>
      </c>
      <c r="D72" s="196">
        <v>2500</v>
      </c>
      <c r="E72" s="226">
        <v>0</v>
      </c>
      <c r="F72" s="209" t="s">
        <v>452</v>
      </c>
    </row>
    <row r="73" spans="1:6" x14ac:dyDescent="0.25">
      <c r="A73" s="13"/>
      <c r="B73" s="49"/>
      <c r="C73" s="13"/>
      <c r="D73" s="50"/>
      <c r="E73" s="86"/>
      <c r="F73" s="210"/>
    </row>
    <row r="74" spans="1:6" ht="15" customHeight="1" x14ac:dyDescent="0.25">
      <c r="A74" s="9"/>
      <c r="B74" s="195" t="s">
        <v>44</v>
      </c>
      <c r="C74" s="219" t="s">
        <v>43</v>
      </c>
      <c r="D74" s="196">
        <v>2500</v>
      </c>
      <c r="E74" s="226">
        <v>0</v>
      </c>
      <c r="F74" s="209" t="s">
        <v>452</v>
      </c>
    </row>
    <row r="75" spans="1:6" ht="15" customHeight="1" x14ac:dyDescent="0.25">
      <c r="A75" s="27"/>
      <c r="B75" s="217"/>
      <c r="C75" s="220"/>
      <c r="D75" s="221"/>
      <c r="E75" s="227"/>
      <c r="F75" s="211"/>
    </row>
    <row r="76" spans="1:6" x14ac:dyDescent="0.25">
      <c r="A76" s="36"/>
      <c r="B76" s="207"/>
      <c r="C76" s="36"/>
      <c r="D76" s="222"/>
      <c r="E76" s="228"/>
      <c r="F76" s="212"/>
    </row>
    <row r="77" spans="1:6" ht="27.6" customHeight="1" x14ac:dyDescent="0.25">
      <c r="A77" s="9" t="s">
        <v>45</v>
      </c>
      <c r="B77" s="195" t="s">
        <v>46</v>
      </c>
      <c r="C77" s="219"/>
      <c r="D77" s="196"/>
      <c r="E77" s="87"/>
      <c r="F77" s="209"/>
    </row>
    <row r="78" spans="1:6" x14ac:dyDescent="0.25">
      <c r="A78" s="13"/>
      <c r="B78" s="49"/>
      <c r="C78" s="13"/>
      <c r="D78" s="50"/>
      <c r="E78" s="86"/>
      <c r="F78" s="210"/>
    </row>
    <row r="79" spans="1:6" ht="16.149999999999999" customHeight="1" x14ac:dyDescent="0.25">
      <c r="A79" s="9"/>
      <c r="B79" s="195" t="s">
        <v>47</v>
      </c>
      <c r="C79" s="219" t="s">
        <v>48</v>
      </c>
      <c r="D79" s="196">
        <v>1</v>
      </c>
      <c r="E79" s="88">
        <v>0</v>
      </c>
      <c r="F79" s="209">
        <f>D79*E79</f>
        <v>0</v>
      </c>
    </row>
    <row r="80" spans="1:6" x14ac:dyDescent="0.25">
      <c r="A80" s="13"/>
      <c r="B80" s="49"/>
      <c r="C80" s="13"/>
      <c r="D80" s="50"/>
      <c r="E80" s="86"/>
      <c r="F80" s="210"/>
    </row>
    <row r="81" spans="1:6" ht="30.6" customHeight="1" x14ac:dyDescent="0.25">
      <c r="A81" s="9"/>
      <c r="B81" s="195" t="s">
        <v>51</v>
      </c>
      <c r="C81" s="219" t="s">
        <v>52</v>
      </c>
      <c r="D81" s="216">
        <f>F79</f>
        <v>0</v>
      </c>
      <c r="E81" s="229"/>
      <c r="F81" s="231">
        <f>D81*E81</f>
        <v>0</v>
      </c>
    </row>
    <row r="82" spans="1:6" x14ac:dyDescent="0.25">
      <c r="A82" s="13"/>
      <c r="B82" s="49"/>
      <c r="C82" s="13"/>
      <c r="D82" s="50"/>
      <c r="E82" s="86"/>
      <c r="F82" s="210"/>
    </row>
    <row r="83" spans="1:6" x14ac:dyDescent="0.25">
      <c r="A83" s="9"/>
      <c r="B83" s="195"/>
      <c r="C83" s="219"/>
      <c r="D83" s="196"/>
      <c r="E83" s="87"/>
      <c r="F83" s="209"/>
    </row>
    <row r="84" spans="1:6" x14ac:dyDescent="0.25">
      <c r="A84" s="13"/>
      <c r="B84" s="49"/>
      <c r="C84" s="13"/>
      <c r="D84" s="50"/>
      <c r="E84" s="86"/>
      <c r="F84" s="210"/>
    </row>
    <row r="85" spans="1:6" x14ac:dyDescent="0.25">
      <c r="A85" s="24"/>
      <c r="B85" s="197"/>
      <c r="C85" s="24"/>
      <c r="D85" s="223"/>
      <c r="E85" s="91"/>
      <c r="F85" s="232"/>
    </row>
    <row r="86" spans="1:6" x14ac:dyDescent="0.25">
      <c r="A86" s="13"/>
      <c r="B86" s="49"/>
      <c r="C86" s="13"/>
      <c r="D86" s="50"/>
      <c r="E86" s="86"/>
      <c r="F86" s="210"/>
    </row>
    <row r="87" spans="1:6" x14ac:dyDescent="0.25">
      <c r="A87" s="24"/>
      <c r="B87" s="197"/>
      <c r="C87" s="24"/>
      <c r="D87" s="223"/>
      <c r="E87" s="91"/>
      <c r="F87" s="232"/>
    </row>
    <row r="88" spans="1:6" x14ac:dyDescent="0.25">
      <c r="A88" s="13"/>
      <c r="B88" s="49"/>
      <c r="C88" s="13"/>
      <c r="D88" s="50"/>
      <c r="E88" s="86"/>
      <c r="F88" s="210"/>
    </row>
    <row r="89" spans="1:6" x14ac:dyDescent="0.25">
      <c r="A89" s="24"/>
      <c r="B89" s="197"/>
      <c r="C89" s="24"/>
      <c r="D89" s="223"/>
      <c r="E89" s="91"/>
      <c r="F89" s="232"/>
    </row>
    <row r="90" spans="1:6" x14ac:dyDescent="0.25">
      <c r="A90" s="13"/>
      <c r="B90" s="49"/>
      <c r="C90" s="13"/>
      <c r="D90" s="50"/>
      <c r="E90" s="86"/>
      <c r="F90" s="210"/>
    </row>
    <row r="91" spans="1:6" x14ac:dyDescent="0.25">
      <c r="A91" s="24"/>
      <c r="B91" s="197"/>
      <c r="C91" s="24"/>
      <c r="D91" s="223"/>
      <c r="E91" s="91"/>
      <c r="F91" s="232"/>
    </row>
    <row r="92" spans="1:6" x14ac:dyDescent="0.25">
      <c r="A92" s="204"/>
      <c r="B92" s="218"/>
      <c r="C92" s="204"/>
      <c r="D92" s="224"/>
      <c r="E92" s="230"/>
      <c r="F92" s="213"/>
    </row>
    <row r="93" spans="1:6" s="147" customFormat="1" x14ac:dyDescent="0.25">
      <c r="A93" s="141" t="s">
        <v>54</v>
      </c>
      <c r="B93" s="142"/>
      <c r="C93" s="143"/>
      <c r="D93" s="144"/>
      <c r="E93" s="145"/>
      <c r="F93" s="148">
        <f>SUM(F66:F92)</f>
        <v>1240000</v>
      </c>
    </row>
    <row r="94" spans="1:6" x14ac:dyDescent="0.25">
      <c r="A94" s="2"/>
      <c r="B94" s="2"/>
      <c r="C94" s="23" t="s">
        <v>55</v>
      </c>
      <c r="D94" s="3"/>
      <c r="E94" s="39"/>
      <c r="F94" s="95"/>
    </row>
  </sheetData>
  <mergeCells count="1">
    <mergeCell ref="A66:E66"/>
  </mergeCells>
  <pageMargins left="0.7" right="0.7" top="0.75" bottom="0.75" header="0.3" footer="0.3"/>
  <pageSetup paperSize="9" scale="74" fitToHeight="0" orientation="portrait" r:id="rId1"/>
  <rowBreaks count="1" manualBreakCount="1">
    <brk id="59" max="5" man="1"/>
  </rowBreaks>
  <colBreaks count="1" manualBreakCount="1">
    <brk id="6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J43"/>
  <sheetViews>
    <sheetView view="pageBreakPreview" topLeftCell="A23" zoomScaleNormal="100" zoomScaleSheetLayoutView="100" workbookViewId="0">
      <selection activeCell="E23" sqref="E23"/>
    </sheetView>
  </sheetViews>
  <sheetFormatPr defaultRowHeight="15" x14ac:dyDescent="0.25"/>
  <cols>
    <col min="2" max="2" width="65" customWidth="1"/>
    <col min="4" max="4" width="13.85546875" customWidth="1"/>
    <col min="5" max="5" width="12.7109375" style="45" customWidth="1"/>
    <col min="6" max="6" width="16" style="102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95"/>
    </row>
    <row r="2" spans="1:10" x14ac:dyDescent="0.25">
      <c r="A2" s="1"/>
      <c r="B2" s="2"/>
      <c r="C2" s="2"/>
      <c r="D2" s="3"/>
      <c r="E2" s="39"/>
      <c r="F2" s="95"/>
    </row>
    <row r="3" spans="1:10" x14ac:dyDescent="0.25">
      <c r="A3" s="4" t="str">
        <f>'C1.5'!A3</f>
        <v>Contract No: Contract  "A1"</v>
      </c>
      <c r="B3" s="2"/>
      <c r="C3" s="2"/>
      <c r="D3" s="3"/>
      <c r="E3" s="39"/>
      <c r="F3" s="95"/>
    </row>
    <row r="4" spans="1:10" x14ac:dyDescent="0.25">
      <c r="A4" s="2"/>
      <c r="B4" s="2"/>
      <c r="C4" s="2"/>
      <c r="D4" s="3"/>
      <c r="E4" s="39"/>
      <c r="F4" s="191" t="s">
        <v>375</v>
      </c>
    </row>
    <row r="5" spans="1:10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97" t="s">
        <v>6</v>
      </c>
    </row>
    <row r="6" spans="1:10" ht="15.6" customHeight="1" x14ac:dyDescent="0.25">
      <c r="A6" s="9" t="s">
        <v>376</v>
      </c>
      <c r="B6" s="10" t="s">
        <v>377</v>
      </c>
      <c r="C6" s="16"/>
      <c r="D6" s="12"/>
      <c r="E6" s="41"/>
      <c r="F6" s="98"/>
    </row>
    <row r="7" spans="1:10" x14ac:dyDescent="0.25">
      <c r="A7" s="13"/>
      <c r="B7" s="14"/>
      <c r="C7" s="14"/>
      <c r="D7" s="15"/>
      <c r="E7" s="42"/>
      <c r="F7" s="99"/>
    </row>
    <row r="8" spans="1:10" ht="15" customHeight="1" x14ac:dyDescent="0.25">
      <c r="A8" s="9" t="s">
        <v>383</v>
      </c>
      <c r="B8" s="10" t="s">
        <v>384</v>
      </c>
      <c r="C8" s="16"/>
      <c r="D8" s="12"/>
      <c r="E8" s="41"/>
      <c r="F8" s="98"/>
    </row>
    <row r="9" spans="1:10" x14ac:dyDescent="0.25">
      <c r="A9" s="13"/>
      <c r="B9" s="14"/>
      <c r="C9" s="14"/>
      <c r="D9" s="15"/>
      <c r="E9" s="42"/>
      <c r="F9" s="99"/>
    </row>
    <row r="10" spans="1:10" ht="45" customHeight="1" x14ac:dyDescent="0.25">
      <c r="A10" s="9"/>
      <c r="B10" s="10" t="s">
        <v>502</v>
      </c>
      <c r="C10" s="16" t="s">
        <v>67</v>
      </c>
      <c r="D10" s="12">
        <v>19000</v>
      </c>
      <c r="E10" s="184">
        <v>0</v>
      </c>
      <c r="F10" s="98">
        <f>D10*E10</f>
        <v>0</v>
      </c>
    </row>
    <row r="11" spans="1:10" x14ac:dyDescent="0.25">
      <c r="A11" s="13"/>
      <c r="B11" s="14"/>
      <c r="C11" s="14"/>
      <c r="D11" s="15"/>
      <c r="E11" s="42"/>
      <c r="F11" s="99"/>
    </row>
    <row r="12" spans="1:10" ht="54" customHeight="1" x14ac:dyDescent="0.25">
      <c r="A12" s="9" t="s">
        <v>385</v>
      </c>
      <c r="B12" s="10" t="s">
        <v>386</v>
      </c>
      <c r="C12" s="16" t="s">
        <v>352</v>
      </c>
      <c r="D12" s="12">
        <v>10</v>
      </c>
      <c r="E12" s="184">
        <v>0</v>
      </c>
      <c r="F12" s="98">
        <f>IF(C12 = CHAR(37), D12*E12/100,D12*E12)</f>
        <v>0</v>
      </c>
    </row>
    <row r="13" spans="1:10" ht="15" customHeight="1" x14ac:dyDescent="0.25">
      <c r="A13" s="27"/>
      <c r="B13" s="28"/>
      <c r="C13" s="31"/>
      <c r="D13" s="30"/>
      <c r="E13" s="58"/>
      <c r="F13" s="112"/>
    </row>
    <row r="14" spans="1:10" x14ac:dyDescent="0.25">
      <c r="A14" s="9" t="s">
        <v>378</v>
      </c>
      <c r="B14" s="10" t="s">
        <v>379</v>
      </c>
      <c r="C14" s="16"/>
      <c r="D14" s="12"/>
      <c r="E14" s="41"/>
      <c r="F14" s="98"/>
      <c r="J14">
        <f>8.2*100</f>
        <v>819.99999999999989</v>
      </c>
    </row>
    <row r="15" spans="1:10" ht="15" customHeight="1" x14ac:dyDescent="0.25">
      <c r="A15" s="13"/>
      <c r="B15" s="14"/>
      <c r="C15" s="14"/>
      <c r="D15" s="15"/>
      <c r="E15" s="42"/>
      <c r="F15" s="99"/>
    </row>
    <row r="16" spans="1:10" ht="25.5" x14ac:dyDescent="0.25">
      <c r="A16" s="9" t="s">
        <v>380</v>
      </c>
      <c r="B16" s="10" t="s">
        <v>500</v>
      </c>
      <c r="C16" s="16" t="s">
        <v>67</v>
      </c>
      <c r="D16" s="12">
        <v>600</v>
      </c>
      <c r="E16" s="184">
        <v>0</v>
      </c>
      <c r="F16" s="98">
        <f>IF(C16 = CHAR(37), D16*E16/100,D16*E16)</f>
        <v>0</v>
      </c>
    </row>
    <row r="17" spans="1:6" x14ac:dyDescent="0.25">
      <c r="A17" s="13"/>
      <c r="B17" s="14"/>
      <c r="C17" s="14"/>
      <c r="D17" s="15"/>
      <c r="E17" s="42"/>
      <c r="F17" s="99"/>
    </row>
    <row r="18" spans="1:6" x14ac:dyDescent="0.25">
      <c r="A18" s="33"/>
      <c r="B18" s="34" t="s">
        <v>501</v>
      </c>
      <c r="C18" s="34" t="s">
        <v>67</v>
      </c>
      <c r="D18" s="35">
        <f>D16</f>
        <v>600</v>
      </c>
      <c r="E18" s="60">
        <v>0</v>
      </c>
      <c r="F18" s="114">
        <f>D18*E18</f>
        <v>0</v>
      </c>
    </row>
    <row r="19" spans="1:6" ht="18" customHeight="1" x14ac:dyDescent="0.25">
      <c r="A19" s="36"/>
      <c r="B19" s="37"/>
      <c r="C19" s="37"/>
      <c r="D19" s="38"/>
      <c r="E19" s="61"/>
      <c r="F19" s="113"/>
    </row>
    <row r="20" spans="1:6" x14ac:dyDescent="0.25">
      <c r="A20" s="9" t="s">
        <v>381</v>
      </c>
      <c r="B20" s="10" t="s">
        <v>382</v>
      </c>
      <c r="C20" s="16"/>
      <c r="D20" s="12"/>
      <c r="E20" s="41"/>
      <c r="F20" s="98"/>
    </row>
    <row r="21" spans="1:6" ht="10.9" customHeight="1" x14ac:dyDescent="0.25">
      <c r="A21" s="13"/>
      <c r="B21" s="14"/>
      <c r="C21" s="14"/>
      <c r="D21" s="15"/>
      <c r="E21" s="42"/>
      <c r="F21" s="99"/>
    </row>
    <row r="22" spans="1:6" ht="38.25" x14ac:dyDescent="0.25">
      <c r="A22" s="9" t="s">
        <v>385</v>
      </c>
      <c r="B22" s="10" t="s">
        <v>386</v>
      </c>
      <c r="C22" s="16" t="s">
        <v>352</v>
      </c>
      <c r="D22" s="12">
        <v>50</v>
      </c>
      <c r="E22" s="184">
        <v>0</v>
      </c>
      <c r="F22" s="98">
        <f>IF(C22 = CHAR(37), D22*E22/100,D22*E22)</f>
        <v>0</v>
      </c>
    </row>
    <row r="23" spans="1:6" ht="13.9" customHeight="1" x14ac:dyDescent="0.25">
      <c r="A23" s="13"/>
      <c r="B23" s="14"/>
      <c r="C23" s="14"/>
      <c r="D23" s="15"/>
      <c r="E23" s="42"/>
      <c r="F23" s="99"/>
    </row>
    <row r="24" spans="1:6" x14ac:dyDescent="0.25">
      <c r="A24" s="9"/>
      <c r="B24" s="10"/>
      <c r="C24" s="16"/>
      <c r="D24" s="12"/>
      <c r="E24" s="41"/>
      <c r="F24" s="98"/>
    </row>
    <row r="25" spans="1:6" ht="13.15" customHeight="1" x14ac:dyDescent="0.25">
      <c r="A25" s="13"/>
      <c r="B25" s="14"/>
      <c r="C25" s="14"/>
      <c r="D25" s="15"/>
      <c r="E25" s="42"/>
      <c r="F25" s="99"/>
    </row>
    <row r="26" spans="1:6" x14ac:dyDescent="0.25">
      <c r="A26" s="9"/>
      <c r="B26" s="10"/>
      <c r="C26" s="16"/>
      <c r="D26" s="12"/>
      <c r="E26" s="184"/>
      <c r="F26" s="98"/>
    </row>
    <row r="27" spans="1:6" ht="28.9" customHeight="1" x14ac:dyDescent="0.25">
      <c r="A27" s="13"/>
      <c r="B27" s="14"/>
      <c r="C27" s="14"/>
      <c r="D27" s="15"/>
      <c r="E27" s="42"/>
      <c r="F27" s="99"/>
    </row>
    <row r="28" spans="1:6" x14ac:dyDescent="0.25">
      <c r="A28" s="9"/>
      <c r="B28" s="10"/>
      <c r="C28" s="16"/>
      <c r="D28" s="12"/>
      <c r="E28" s="41"/>
      <c r="F28" s="98"/>
    </row>
    <row r="29" spans="1:6" ht="10.9" customHeight="1" x14ac:dyDescent="0.25">
      <c r="A29" s="13"/>
      <c r="B29" s="14"/>
      <c r="C29" s="14"/>
      <c r="D29" s="15"/>
      <c r="E29" s="42"/>
      <c r="F29" s="99"/>
    </row>
    <row r="30" spans="1:6" x14ac:dyDescent="0.25">
      <c r="A30" s="9"/>
      <c r="B30" s="10"/>
      <c r="C30" s="16"/>
      <c r="D30" s="12"/>
      <c r="E30" s="184"/>
      <c r="F30" s="98"/>
    </row>
    <row r="31" spans="1:6" ht="31.15" customHeight="1" x14ac:dyDescent="0.25">
      <c r="A31" s="13"/>
      <c r="B31" s="14"/>
      <c r="C31" s="14"/>
      <c r="D31" s="15"/>
      <c r="E31" s="42"/>
      <c r="F31" s="99"/>
    </row>
    <row r="32" spans="1:6" x14ac:dyDescent="0.25">
      <c r="A32" s="9"/>
      <c r="B32" s="10"/>
      <c r="C32" s="16"/>
      <c r="D32" s="12"/>
      <c r="E32" s="184"/>
      <c r="F32" s="98"/>
    </row>
    <row r="33" spans="1:6" x14ac:dyDescent="0.25">
      <c r="A33" s="13"/>
      <c r="B33" s="14"/>
      <c r="C33" s="14"/>
      <c r="D33" s="15"/>
      <c r="E33" s="42"/>
      <c r="F33" s="99"/>
    </row>
    <row r="34" spans="1:6" x14ac:dyDescent="0.25">
      <c r="A34" s="24"/>
      <c r="B34" s="25"/>
      <c r="C34" s="25"/>
      <c r="D34" s="26"/>
      <c r="E34" s="43"/>
      <c r="F34" s="100"/>
    </row>
    <row r="35" spans="1:6" x14ac:dyDescent="0.25">
      <c r="A35" s="13"/>
      <c r="B35" s="14"/>
      <c r="C35" s="14"/>
      <c r="D35" s="15"/>
      <c r="E35" s="42"/>
      <c r="F35" s="99"/>
    </row>
    <row r="36" spans="1:6" x14ac:dyDescent="0.25">
      <c r="A36" s="24"/>
      <c r="B36" s="25"/>
      <c r="C36" s="25"/>
      <c r="D36" s="26"/>
      <c r="E36" s="43"/>
      <c r="F36" s="100"/>
    </row>
    <row r="37" spans="1:6" x14ac:dyDescent="0.25">
      <c r="A37" s="13"/>
      <c r="B37" s="14"/>
      <c r="C37" s="14"/>
      <c r="D37" s="15"/>
      <c r="E37" s="42"/>
      <c r="F37" s="99"/>
    </row>
    <row r="38" spans="1:6" x14ac:dyDescent="0.25">
      <c r="A38" s="24"/>
      <c r="B38" s="25"/>
      <c r="C38" s="25"/>
      <c r="D38" s="26"/>
      <c r="E38" s="43"/>
      <c r="F38" s="100"/>
    </row>
    <row r="39" spans="1:6" x14ac:dyDescent="0.25">
      <c r="A39" s="13"/>
      <c r="B39" s="14"/>
      <c r="C39" s="14"/>
      <c r="D39" s="15"/>
      <c r="E39" s="42"/>
      <c r="F39" s="99"/>
    </row>
    <row r="40" spans="1:6" x14ac:dyDescent="0.25">
      <c r="A40" s="24"/>
      <c r="B40" s="25"/>
      <c r="C40" s="25"/>
      <c r="D40" s="26"/>
      <c r="E40" s="43"/>
      <c r="F40" s="100"/>
    </row>
    <row r="41" spans="1:6" x14ac:dyDescent="0.25">
      <c r="A41" s="13"/>
      <c r="B41" s="14"/>
      <c r="C41" s="14"/>
      <c r="D41" s="15"/>
      <c r="E41" s="42"/>
      <c r="F41" s="99"/>
    </row>
    <row r="42" spans="1:6" x14ac:dyDescent="0.25">
      <c r="A42" s="18" t="s">
        <v>54</v>
      </c>
      <c r="B42" s="19"/>
      <c r="C42" s="20"/>
      <c r="D42" s="21"/>
      <c r="E42" s="63"/>
      <c r="F42" s="103">
        <f>SUM(F6:F41)</f>
        <v>0</v>
      </c>
    </row>
    <row r="43" spans="1:6" x14ac:dyDescent="0.25">
      <c r="A43" s="2"/>
      <c r="B43" s="2"/>
      <c r="C43" s="23" t="s">
        <v>387</v>
      </c>
      <c r="D43" s="3"/>
      <c r="E43" s="39"/>
      <c r="F43" s="95"/>
    </row>
  </sheetData>
  <pageMargins left="0.7" right="0.7" top="0.75" bottom="0.75" header="0.3" footer="0.3"/>
  <pageSetup paperSize="9" scale="6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F49"/>
  <sheetViews>
    <sheetView view="pageBreakPreview" topLeftCell="A31" zoomScaleNormal="100" zoomScaleSheetLayoutView="100" workbookViewId="0">
      <selection activeCell="E36" sqref="E36"/>
    </sheetView>
  </sheetViews>
  <sheetFormatPr defaultRowHeight="15" x14ac:dyDescent="0.25"/>
  <cols>
    <col min="2" max="2" width="61.5703125" customWidth="1"/>
    <col min="4" max="4" width="11.42578125" bestFit="1" customWidth="1"/>
    <col min="5" max="5" width="10.7109375" bestFit="1" customWidth="1"/>
    <col min="6" max="6" width="15.7109375" style="368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369"/>
    </row>
    <row r="2" spans="1:6" x14ac:dyDescent="0.25">
      <c r="A2" s="1"/>
      <c r="B2" s="2"/>
      <c r="C2" s="2"/>
      <c r="D2" s="3"/>
      <c r="E2" s="3"/>
      <c r="F2" s="369"/>
    </row>
    <row r="3" spans="1:6" x14ac:dyDescent="0.25">
      <c r="A3" s="4" t="str">
        <f>'C1.5'!A3</f>
        <v>Contract No: Contract  "A1"</v>
      </c>
      <c r="B3" s="2"/>
      <c r="C3" s="2"/>
      <c r="D3" s="3"/>
      <c r="E3" s="3"/>
      <c r="F3" s="369"/>
    </row>
    <row r="4" spans="1:6" x14ac:dyDescent="0.25">
      <c r="A4" s="2"/>
      <c r="B4" s="2"/>
      <c r="C4" s="2"/>
      <c r="D4" s="3"/>
      <c r="E4" s="3"/>
      <c r="F4" s="191" t="s">
        <v>491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355" t="s">
        <v>6</v>
      </c>
    </row>
    <row r="6" spans="1:6" x14ac:dyDescent="0.25">
      <c r="A6" s="9" t="s">
        <v>419</v>
      </c>
      <c r="B6" s="10" t="s">
        <v>420</v>
      </c>
      <c r="C6" s="16"/>
      <c r="D6" s="12"/>
      <c r="E6" s="12"/>
      <c r="F6" s="98"/>
    </row>
    <row r="7" spans="1:6" x14ac:dyDescent="0.25">
      <c r="A7" s="13"/>
      <c r="B7" s="14"/>
      <c r="C7" s="14"/>
      <c r="D7" s="15"/>
      <c r="E7" s="15"/>
      <c r="F7" s="370"/>
    </row>
    <row r="8" spans="1:6" x14ac:dyDescent="0.25">
      <c r="A8" s="9" t="s">
        <v>421</v>
      </c>
      <c r="B8" s="10" t="s">
        <v>422</v>
      </c>
      <c r="C8" s="16"/>
      <c r="D8" s="12"/>
      <c r="E8" s="17"/>
      <c r="F8" s="98"/>
    </row>
    <row r="9" spans="1:6" x14ac:dyDescent="0.25">
      <c r="A9" s="13"/>
      <c r="B9" s="14" t="s">
        <v>423</v>
      </c>
      <c r="C9" s="14"/>
      <c r="D9" s="15"/>
      <c r="E9" s="15"/>
      <c r="F9" s="370"/>
    </row>
    <row r="10" spans="1:6" x14ac:dyDescent="0.25">
      <c r="A10" s="9"/>
      <c r="B10" s="10" t="s">
        <v>424</v>
      </c>
      <c r="C10" s="16"/>
      <c r="D10" s="12"/>
      <c r="E10" s="135"/>
      <c r="F10" s="98"/>
    </row>
    <row r="11" spans="1:6" x14ac:dyDescent="0.25">
      <c r="A11" s="13"/>
      <c r="B11" s="14"/>
      <c r="C11" s="14"/>
      <c r="D11" s="15"/>
      <c r="E11" s="15"/>
      <c r="F11" s="370"/>
    </row>
    <row r="12" spans="1:6" x14ac:dyDescent="0.25">
      <c r="A12" s="9" t="s">
        <v>425</v>
      </c>
      <c r="B12" s="10" t="s">
        <v>426</v>
      </c>
      <c r="C12" s="16"/>
      <c r="D12" s="12"/>
      <c r="E12" s="17"/>
      <c r="F12" s="98"/>
    </row>
    <row r="13" spans="1:6" x14ac:dyDescent="0.25">
      <c r="A13" s="13"/>
      <c r="B13" s="14"/>
      <c r="C13" s="14"/>
      <c r="D13" s="15"/>
      <c r="E13" s="15"/>
      <c r="F13" s="370"/>
    </row>
    <row r="14" spans="1:6" x14ac:dyDescent="0.25">
      <c r="A14" s="9"/>
      <c r="B14" s="10" t="s">
        <v>427</v>
      </c>
      <c r="C14" s="16" t="s">
        <v>428</v>
      </c>
      <c r="D14" s="12">
        <v>50</v>
      </c>
      <c r="E14" s="135">
        <v>0</v>
      </c>
      <c r="F14" s="98">
        <f>D14*E14</f>
        <v>0</v>
      </c>
    </row>
    <row r="15" spans="1:6" x14ac:dyDescent="0.25">
      <c r="A15" s="13"/>
      <c r="B15" s="14"/>
      <c r="C15" s="14"/>
      <c r="D15" s="15"/>
      <c r="E15" s="15"/>
      <c r="F15" s="370"/>
    </row>
    <row r="16" spans="1:6" x14ac:dyDescent="0.25">
      <c r="A16" s="9" t="s">
        <v>429</v>
      </c>
      <c r="B16" s="10" t="s">
        <v>430</v>
      </c>
      <c r="C16" s="16"/>
      <c r="D16" s="12"/>
      <c r="E16" s="12"/>
      <c r="F16" s="98"/>
    </row>
    <row r="17" spans="1:6" x14ac:dyDescent="0.25">
      <c r="A17" s="13"/>
      <c r="B17" s="14" t="s">
        <v>431</v>
      </c>
      <c r="C17" s="14"/>
      <c r="D17" s="15"/>
      <c r="E17" s="15"/>
      <c r="F17" s="370"/>
    </row>
    <row r="18" spans="1:6" x14ac:dyDescent="0.25">
      <c r="A18" s="9"/>
      <c r="B18" s="10"/>
      <c r="C18" s="16"/>
      <c r="D18" s="12"/>
      <c r="E18" s="17"/>
      <c r="F18" s="98"/>
    </row>
    <row r="19" spans="1:6" x14ac:dyDescent="0.25">
      <c r="A19" s="13"/>
      <c r="B19" s="14" t="s">
        <v>427</v>
      </c>
      <c r="C19" s="14" t="s">
        <v>146</v>
      </c>
      <c r="D19" s="15">
        <v>50</v>
      </c>
      <c r="E19" s="15">
        <v>0</v>
      </c>
      <c r="F19" s="370">
        <f>D19*E19</f>
        <v>0</v>
      </c>
    </row>
    <row r="20" spans="1:6" x14ac:dyDescent="0.25">
      <c r="A20" s="9"/>
      <c r="B20" s="10"/>
      <c r="C20" s="16"/>
      <c r="D20" s="12"/>
      <c r="E20" s="12"/>
      <c r="F20" s="98"/>
    </row>
    <row r="21" spans="1:6" x14ac:dyDescent="0.25">
      <c r="A21" s="13" t="s">
        <v>432</v>
      </c>
      <c r="B21" s="14" t="s">
        <v>433</v>
      </c>
      <c r="C21" s="14"/>
      <c r="D21" s="15"/>
      <c r="E21" s="15"/>
      <c r="F21" s="370"/>
    </row>
    <row r="22" spans="1:6" x14ac:dyDescent="0.25">
      <c r="A22" s="9"/>
      <c r="B22" s="10"/>
      <c r="C22" s="16"/>
      <c r="D22" s="12"/>
      <c r="E22" s="17"/>
      <c r="F22" s="98"/>
    </row>
    <row r="23" spans="1:6" x14ac:dyDescent="0.25">
      <c r="A23" s="13" t="s">
        <v>434</v>
      </c>
      <c r="B23" s="14" t="s">
        <v>435</v>
      </c>
      <c r="C23" s="14" t="s">
        <v>146</v>
      </c>
      <c r="D23" s="15">
        <v>0</v>
      </c>
      <c r="E23" s="15">
        <v>0</v>
      </c>
      <c r="F23" s="370" t="s">
        <v>452</v>
      </c>
    </row>
    <row r="24" spans="1:6" x14ac:dyDescent="0.25">
      <c r="A24" s="9" t="s">
        <v>124</v>
      </c>
      <c r="B24" s="10"/>
      <c r="C24" s="16"/>
      <c r="D24" s="12"/>
      <c r="E24" s="17"/>
      <c r="F24" s="98"/>
    </row>
    <row r="25" spans="1:6" x14ac:dyDescent="0.25">
      <c r="A25" s="13" t="s">
        <v>436</v>
      </c>
      <c r="B25" s="14" t="s">
        <v>437</v>
      </c>
      <c r="C25" s="14" t="s">
        <v>146</v>
      </c>
      <c r="D25" s="15">
        <v>1</v>
      </c>
      <c r="E25" s="15">
        <v>0</v>
      </c>
      <c r="F25" s="370" t="s">
        <v>452</v>
      </c>
    </row>
    <row r="26" spans="1:6" x14ac:dyDescent="0.25">
      <c r="A26" s="9"/>
      <c r="B26" s="10"/>
      <c r="C26" s="16"/>
      <c r="D26" s="12"/>
      <c r="E26" s="17"/>
      <c r="F26" s="98"/>
    </row>
    <row r="27" spans="1:6" x14ac:dyDescent="0.25">
      <c r="A27" s="13" t="s">
        <v>438</v>
      </c>
      <c r="B27" s="14" t="s">
        <v>439</v>
      </c>
      <c r="C27" s="14"/>
      <c r="D27" s="15"/>
      <c r="E27" s="15"/>
      <c r="F27" s="370"/>
    </row>
    <row r="28" spans="1:6" x14ac:dyDescent="0.25">
      <c r="A28" s="9"/>
      <c r="B28" s="10"/>
      <c r="C28" s="16"/>
      <c r="D28" s="12"/>
      <c r="E28" s="135"/>
      <c r="F28" s="98"/>
    </row>
    <row r="29" spans="1:6" x14ac:dyDescent="0.25">
      <c r="A29" s="13" t="s">
        <v>440</v>
      </c>
      <c r="B29" s="14" t="s">
        <v>441</v>
      </c>
      <c r="C29" s="14" t="s">
        <v>428</v>
      </c>
      <c r="D29" s="15">
        <v>40</v>
      </c>
      <c r="E29" s="15">
        <v>0</v>
      </c>
      <c r="F29" s="370">
        <f>D29*E29</f>
        <v>0</v>
      </c>
    </row>
    <row r="30" spans="1:6" x14ac:dyDescent="0.25">
      <c r="A30" s="9"/>
      <c r="B30" s="10"/>
      <c r="C30" s="16"/>
      <c r="D30" s="12"/>
      <c r="E30" s="135"/>
      <c r="F30" s="98"/>
    </row>
    <row r="31" spans="1:6" x14ac:dyDescent="0.25">
      <c r="A31" s="13"/>
      <c r="B31" s="14"/>
      <c r="C31" s="14"/>
      <c r="D31" s="15"/>
      <c r="E31" s="15"/>
      <c r="F31" s="370"/>
    </row>
    <row r="32" spans="1:6" x14ac:dyDescent="0.25">
      <c r="A32" s="9"/>
      <c r="B32" s="10"/>
      <c r="C32" s="16"/>
      <c r="D32" s="12"/>
      <c r="E32" s="12"/>
      <c r="F32" s="98"/>
    </row>
    <row r="33" spans="1:6" x14ac:dyDescent="0.25">
      <c r="A33" s="13"/>
      <c r="B33" s="14"/>
      <c r="C33" s="14"/>
      <c r="D33" s="15"/>
      <c r="E33" s="15"/>
      <c r="F33" s="370"/>
    </row>
    <row r="34" spans="1:6" x14ac:dyDescent="0.25">
      <c r="A34" s="9"/>
      <c r="B34" s="10"/>
      <c r="C34" s="16"/>
      <c r="D34" s="12"/>
      <c r="E34" s="12"/>
      <c r="F34" s="98"/>
    </row>
    <row r="35" spans="1:6" x14ac:dyDescent="0.25">
      <c r="A35" s="13"/>
      <c r="B35" s="14"/>
      <c r="C35" s="14"/>
      <c r="D35" s="15"/>
      <c r="E35" s="15"/>
      <c r="F35" s="370"/>
    </row>
    <row r="36" spans="1:6" x14ac:dyDescent="0.25">
      <c r="A36" s="9"/>
      <c r="B36" s="10"/>
      <c r="C36" s="16"/>
      <c r="D36" s="12"/>
      <c r="E36" s="135"/>
      <c r="F36" s="98"/>
    </row>
    <row r="37" spans="1:6" x14ac:dyDescent="0.25">
      <c r="A37" s="13"/>
      <c r="B37" s="14"/>
      <c r="C37" s="14"/>
      <c r="D37" s="15"/>
      <c r="E37" s="15"/>
      <c r="F37" s="370"/>
    </row>
    <row r="38" spans="1:6" x14ac:dyDescent="0.25">
      <c r="A38" s="9"/>
      <c r="B38" s="10"/>
      <c r="C38" s="16"/>
      <c r="D38" s="12"/>
      <c r="E38" s="135"/>
      <c r="F38" s="98"/>
    </row>
    <row r="39" spans="1:6" x14ac:dyDescent="0.25">
      <c r="A39" s="13"/>
      <c r="B39" s="14"/>
      <c r="C39" s="14"/>
      <c r="D39" s="15"/>
      <c r="E39" s="15"/>
      <c r="F39" s="370"/>
    </row>
    <row r="40" spans="1:6" x14ac:dyDescent="0.25">
      <c r="A40" s="24"/>
      <c r="B40" s="25"/>
      <c r="C40" s="25"/>
      <c r="D40" s="26"/>
      <c r="E40" s="26"/>
      <c r="F40" s="98"/>
    </row>
    <row r="41" spans="1:6" x14ac:dyDescent="0.25">
      <c r="A41" s="13"/>
      <c r="B41" s="14"/>
      <c r="C41" s="14"/>
      <c r="D41" s="15"/>
      <c r="E41" s="15"/>
      <c r="F41" s="370"/>
    </row>
    <row r="42" spans="1:6" x14ac:dyDescent="0.25">
      <c r="A42" s="24"/>
      <c r="B42" s="25"/>
      <c r="C42" s="25"/>
      <c r="D42" s="26"/>
      <c r="E42" s="26"/>
      <c r="F42" s="98"/>
    </row>
    <row r="43" spans="1:6" x14ac:dyDescent="0.25">
      <c r="A43" s="13"/>
      <c r="B43" s="14"/>
      <c r="C43" s="14"/>
      <c r="D43" s="15"/>
      <c r="E43" s="15"/>
      <c r="F43" s="370"/>
    </row>
    <row r="44" spans="1:6" x14ac:dyDescent="0.25">
      <c r="A44" s="24"/>
      <c r="B44" s="25"/>
      <c r="C44" s="25"/>
      <c r="D44" s="26"/>
      <c r="E44" s="26"/>
      <c r="F44" s="98"/>
    </row>
    <row r="45" spans="1:6" x14ac:dyDescent="0.25">
      <c r="A45" s="13"/>
      <c r="B45" s="14"/>
      <c r="C45" s="14"/>
      <c r="D45" s="15"/>
      <c r="E45" s="15"/>
      <c r="F45" s="370"/>
    </row>
    <row r="46" spans="1:6" x14ac:dyDescent="0.25">
      <c r="A46" s="24"/>
      <c r="B46" s="25"/>
      <c r="C46" s="25"/>
      <c r="D46" s="26"/>
      <c r="E46" s="26"/>
      <c r="F46" s="98"/>
    </row>
    <row r="47" spans="1:6" x14ac:dyDescent="0.25">
      <c r="A47" s="13"/>
      <c r="B47" s="14"/>
      <c r="C47" s="14"/>
      <c r="D47" s="15"/>
      <c r="E47" s="15"/>
      <c r="F47" s="370"/>
    </row>
    <row r="48" spans="1:6" x14ac:dyDescent="0.25">
      <c r="A48" s="18" t="s">
        <v>124</v>
      </c>
      <c r="B48" s="19" t="s">
        <v>442</v>
      </c>
      <c r="C48" s="20"/>
      <c r="D48" s="21"/>
      <c r="E48" s="21"/>
      <c r="F48" s="103">
        <f>SUM(F6:F47)</f>
        <v>0</v>
      </c>
    </row>
    <row r="49" spans="1:6" x14ac:dyDescent="0.25">
      <c r="A49" s="2"/>
      <c r="B49" s="2"/>
      <c r="C49" s="23" t="s">
        <v>412</v>
      </c>
      <c r="D49" s="3"/>
      <c r="E49" s="3"/>
      <c r="F49" s="369"/>
    </row>
  </sheetData>
  <pageMargins left="0.7" right="0.7" top="0.75" bottom="0.75" header="0.3" footer="0.3"/>
  <pageSetup paperSize="9" scale="7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F55"/>
  <sheetViews>
    <sheetView view="pageBreakPreview" topLeftCell="A25" zoomScaleNormal="100" zoomScaleSheetLayoutView="100" workbookViewId="0">
      <selection activeCell="E47" sqref="E47"/>
    </sheetView>
  </sheetViews>
  <sheetFormatPr defaultColWidth="9.140625" defaultRowHeight="14.25" x14ac:dyDescent="0.2"/>
  <cols>
    <col min="1" max="1" width="9.140625" style="107"/>
    <col min="2" max="2" width="52.140625" style="107" customWidth="1"/>
    <col min="3" max="3" width="9.140625" style="107"/>
    <col min="4" max="4" width="10.28515625" style="107" customWidth="1"/>
    <col min="5" max="5" width="12.7109375" style="107" customWidth="1"/>
    <col min="6" max="6" width="15.7109375" style="111" customWidth="1"/>
    <col min="7" max="16384" width="9.140625" style="107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05"/>
      <c r="F1" s="106"/>
    </row>
    <row r="2" spans="1:6" x14ac:dyDescent="0.2">
      <c r="A2" s="1"/>
      <c r="B2" s="104"/>
      <c r="C2" s="104"/>
      <c r="D2" s="105"/>
      <c r="E2" s="105"/>
      <c r="F2" s="106"/>
    </row>
    <row r="3" spans="1:6" x14ac:dyDescent="0.2">
      <c r="A3" s="4" t="str">
        <f>'C1.5'!A3</f>
        <v>Contract No: Contract  "A1"</v>
      </c>
      <c r="B3" s="104"/>
      <c r="C3" s="104"/>
      <c r="D3" s="105"/>
      <c r="E3" s="105"/>
      <c r="F3" s="106"/>
    </row>
    <row r="4" spans="1:6" s="241" customFormat="1" ht="15" x14ac:dyDescent="0.25">
      <c r="A4" s="239"/>
      <c r="B4" s="239"/>
      <c r="C4" s="239"/>
      <c r="D4" s="240"/>
      <c r="E4" s="240"/>
      <c r="F4" s="191" t="s">
        <v>489</v>
      </c>
    </row>
    <row r="5" spans="1:6" s="241" customFormat="1" ht="15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3" t="s">
        <v>5</v>
      </c>
      <c r="F5" s="183" t="s">
        <v>6</v>
      </c>
    </row>
    <row r="6" spans="1:6" s="241" customFormat="1" ht="15" x14ac:dyDescent="0.25">
      <c r="A6" s="150" t="s">
        <v>443</v>
      </c>
      <c r="B6" s="151" t="s">
        <v>444</v>
      </c>
      <c r="C6" s="152"/>
      <c r="D6" s="153"/>
      <c r="E6" s="153"/>
      <c r="F6" s="154"/>
    </row>
    <row r="7" spans="1:6" x14ac:dyDescent="0.2">
      <c r="A7" s="13"/>
      <c r="B7" s="14"/>
      <c r="C7" s="14"/>
      <c r="D7" s="15"/>
      <c r="E7" s="15"/>
      <c r="F7" s="99"/>
    </row>
    <row r="8" spans="1:6" x14ac:dyDescent="0.2">
      <c r="A8" s="9" t="s">
        <v>445</v>
      </c>
      <c r="B8" s="10" t="s">
        <v>446</v>
      </c>
      <c r="C8" s="16"/>
      <c r="D8" s="12"/>
      <c r="E8" s="17"/>
      <c r="F8" s="98"/>
    </row>
    <row r="9" spans="1:6" x14ac:dyDescent="0.2">
      <c r="A9" s="13"/>
      <c r="B9" s="14"/>
      <c r="C9" s="14"/>
      <c r="D9" s="15"/>
      <c r="E9" s="15"/>
      <c r="F9" s="99"/>
    </row>
    <row r="10" spans="1:6" x14ac:dyDescent="0.2">
      <c r="A10" s="9" t="s">
        <v>447</v>
      </c>
      <c r="B10" s="10" t="s">
        <v>448</v>
      </c>
      <c r="C10" s="16"/>
      <c r="D10" s="12"/>
      <c r="E10" s="135"/>
      <c r="F10" s="98"/>
    </row>
    <row r="11" spans="1:6" x14ac:dyDescent="0.2">
      <c r="A11" s="13"/>
      <c r="B11" s="14"/>
      <c r="C11" s="14"/>
      <c r="D11" s="15"/>
      <c r="E11" s="15"/>
      <c r="F11" s="99"/>
    </row>
    <row r="12" spans="1:6" x14ac:dyDescent="0.2">
      <c r="A12" s="9" t="s">
        <v>124</v>
      </c>
      <c r="B12" s="10" t="s">
        <v>449</v>
      </c>
      <c r="C12" s="16" t="s">
        <v>450</v>
      </c>
      <c r="D12" s="12">
        <v>6</v>
      </c>
      <c r="E12" s="17">
        <v>0</v>
      </c>
      <c r="F12" s="98">
        <f>D12*E12</f>
        <v>0</v>
      </c>
    </row>
    <row r="13" spans="1:6" x14ac:dyDescent="0.2">
      <c r="A13" s="13"/>
      <c r="B13" s="14"/>
      <c r="C13" s="14"/>
      <c r="D13" s="15"/>
      <c r="E13" s="15"/>
      <c r="F13" s="99"/>
    </row>
    <row r="14" spans="1:6" x14ac:dyDescent="0.2">
      <c r="A14" s="9" t="s">
        <v>124</v>
      </c>
      <c r="B14" s="10" t="s">
        <v>451</v>
      </c>
      <c r="C14" s="16" t="s">
        <v>450</v>
      </c>
      <c r="D14" s="12"/>
      <c r="E14" s="135">
        <v>0</v>
      </c>
      <c r="F14" s="98" t="s">
        <v>452</v>
      </c>
    </row>
    <row r="15" spans="1:6" x14ac:dyDescent="0.2">
      <c r="A15" s="13"/>
      <c r="B15" s="14"/>
      <c r="C15" s="14"/>
      <c r="D15" s="15"/>
      <c r="E15" s="15"/>
      <c r="F15" s="99"/>
    </row>
    <row r="16" spans="1:6" x14ac:dyDescent="0.2">
      <c r="A16" s="9" t="s">
        <v>124</v>
      </c>
      <c r="B16" s="10" t="s">
        <v>453</v>
      </c>
      <c r="C16" s="16" t="s">
        <v>450</v>
      </c>
      <c r="D16" s="12"/>
      <c r="E16" s="12">
        <v>0</v>
      </c>
      <c r="F16" s="98" t="s">
        <v>452</v>
      </c>
    </row>
    <row r="17" spans="1:6" x14ac:dyDescent="0.2">
      <c r="A17" s="13"/>
      <c r="B17" s="14"/>
      <c r="C17" s="14"/>
      <c r="D17" s="15"/>
      <c r="E17" s="15"/>
      <c r="F17" s="99"/>
    </row>
    <row r="18" spans="1:6" x14ac:dyDescent="0.2">
      <c r="A18" s="9" t="s">
        <v>454</v>
      </c>
      <c r="B18" s="10" t="s">
        <v>455</v>
      </c>
      <c r="C18" s="16"/>
      <c r="D18" s="12"/>
      <c r="E18" s="17"/>
      <c r="F18" s="98"/>
    </row>
    <row r="19" spans="1:6" x14ac:dyDescent="0.2">
      <c r="A19" s="13"/>
      <c r="B19" s="14"/>
      <c r="C19" s="14"/>
      <c r="D19" s="15"/>
      <c r="E19" s="15"/>
      <c r="F19" s="99"/>
    </row>
    <row r="20" spans="1:6" x14ac:dyDescent="0.2">
      <c r="A20" s="9" t="s">
        <v>124</v>
      </c>
      <c r="B20" s="10" t="s">
        <v>449</v>
      </c>
      <c r="C20" s="16" t="s">
        <v>450</v>
      </c>
      <c r="D20" s="12"/>
      <c r="E20" s="12">
        <v>0</v>
      </c>
      <c r="F20" s="98" t="s">
        <v>452</v>
      </c>
    </row>
    <row r="21" spans="1:6" x14ac:dyDescent="0.2">
      <c r="A21" s="13"/>
      <c r="B21" s="14"/>
      <c r="C21" s="14"/>
      <c r="D21" s="15"/>
      <c r="E21" s="15"/>
      <c r="F21" s="99"/>
    </row>
    <row r="22" spans="1:6" x14ac:dyDescent="0.2">
      <c r="A22" s="9" t="s">
        <v>124</v>
      </c>
      <c r="B22" s="10" t="s">
        <v>451</v>
      </c>
      <c r="C22" s="16" t="s">
        <v>450</v>
      </c>
      <c r="D22" s="12">
        <v>3</v>
      </c>
      <c r="E22" s="17">
        <v>0</v>
      </c>
      <c r="F22" s="98">
        <f>D22*E22</f>
        <v>0</v>
      </c>
    </row>
    <row r="23" spans="1:6" x14ac:dyDescent="0.2">
      <c r="A23" s="13"/>
      <c r="B23" s="14"/>
      <c r="C23" s="14"/>
      <c r="D23" s="15"/>
      <c r="E23" s="15"/>
      <c r="F23" s="99"/>
    </row>
    <row r="24" spans="1:6" x14ac:dyDescent="0.2">
      <c r="A24" s="9" t="s">
        <v>456</v>
      </c>
      <c r="B24" s="10" t="s">
        <v>457</v>
      </c>
      <c r="C24" s="16" t="s">
        <v>139</v>
      </c>
      <c r="D24" s="12">
        <v>200</v>
      </c>
      <c r="E24" s="17">
        <v>0</v>
      </c>
      <c r="F24" s="98">
        <f>E24*D24</f>
        <v>0</v>
      </c>
    </row>
    <row r="25" spans="1:6" x14ac:dyDescent="0.2">
      <c r="A25" s="13"/>
      <c r="B25" s="14"/>
      <c r="C25" s="14"/>
      <c r="D25" s="15"/>
      <c r="E25" s="15"/>
      <c r="F25" s="99"/>
    </row>
    <row r="26" spans="1:6" x14ac:dyDescent="0.2">
      <c r="A26" s="9" t="s">
        <v>458</v>
      </c>
      <c r="B26" s="10" t="s">
        <v>459</v>
      </c>
      <c r="C26" s="16" t="s">
        <v>139</v>
      </c>
      <c r="D26" s="12">
        <v>25</v>
      </c>
      <c r="E26" s="17">
        <v>0</v>
      </c>
      <c r="F26" s="98">
        <f>D26*E26</f>
        <v>0</v>
      </c>
    </row>
    <row r="27" spans="1:6" x14ac:dyDescent="0.2">
      <c r="A27" s="13"/>
      <c r="B27" s="14"/>
      <c r="C27" s="14"/>
      <c r="D27" s="15"/>
      <c r="E27" s="15"/>
      <c r="F27" s="99"/>
    </row>
    <row r="28" spans="1:6" s="241" customFormat="1" ht="15" x14ac:dyDescent="0.25">
      <c r="A28" s="150" t="s">
        <v>460</v>
      </c>
      <c r="B28" s="151" t="s">
        <v>461</v>
      </c>
      <c r="C28" s="152"/>
      <c r="D28" s="153"/>
      <c r="E28" s="356"/>
      <c r="F28" s="154"/>
    </row>
    <row r="29" spans="1:6" x14ac:dyDescent="0.2">
      <c r="A29" s="13"/>
      <c r="B29" s="14"/>
      <c r="C29" s="14"/>
      <c r="D29" s="15"/>
      <c r="E29" s="15"/>
      <c r="F29" s="99"/>
    </row>
    <row r="30" spans="1:6" x14ac:dyDescent="0.2">
      <c r="A30" s="9" t="s">
        <v>462</v>
      </c>
      <c r="B30" s="10" t="s">
        <v>463</v>
      </c>
      <c r="C30" s="16" t="s">
        <v>464</v>
      </c>
      <c r="D30" s="12">
        <v>10</v>
      </c>
      <c r="E30" s="135">
        <v>0</v>
      </c>
      <c r="F30" s="98">
        <f>D30*E30</f>
        <v>0</v>
      </c>
    </row>
    <row r="31" spans="1:6" x14ac:dyDescent="0.2">
      <c r="A31" s="13"/>
      <c r="B31" s="14"/>
      <c r="C31" s="14"/>
      <c r="D31" s="15"/>
      <c r="E31" s="15"/>
      <c r="F31" s="99"/>
    </row>
    <row r="32" spans="1:6" x14ac:dyDescent="0.2">
      <c r="A32" s="9" t="s">
        <v>465</v>
      </c>
      <c r="B32" s="10" t="s">
        <v>466</v>
      </c>
      <c r="C32" s="16" t="s">
        <v>464</v>
      </c>
      <c r="D32" s="12">
        <v>10</v>
      </c>
      <c r="E32" s="12">
        <v>0</v>
      </c>
      <c r="F32" s="98">
        <f>E32*D32</f>
        <v>0</v>
      </c>
    </row>
    <row r="33" spans="1:6" x14ac:dyDescent="0.2">
      <c r="A33" s="13"/>
      <c r="B33" s="14"/>
      <c r="C33" s="14"/>
      <c r="D33" s="15"/>
      <c r="E33" s="15"/>
      <c r="F33" s="99"/>
    </row>
    <row r="34" spans="1:6" x14ac:dyDescent="0.2">
      <c r="A34" s="9" t="s">
        <v>467</v>
      </c>
      <c r="B34" s="10" t="s">
        <v>468</v>
      </c>
      <c r="C34" s="16"/>
      <c r="D34" s="12"/>
      <c r="E34" s="12"/>
      <c r="F34" s="98"/>
    </row>
    <row r="35" spans="1:6" x14ac:dyDescent="0.2">
      <c r="A35" s="13"/>
      <c r="B35" s="14"/>
      <c r="C35" s="14"/>
      <c r="D35" s="15"/>
      <c r="E35" s="127"/>
      <c r="F35" s="99"/>
    </row>
    <row r="36" spans="1:6" x14ac:dyDescent="0.2">
      <c r="A36" s="9" t="s">
        <v>469</v>
      </c>
      <c r="B36" s="10" t="s">
        <v>470</v>
      </c>
      <c r="C36" s="16" t="s">
        <v>114</v>
      </c>
      <c r="D36" s="12">
        <v>1500</v>
      </c>
      <c r="E36" s="135">
        <v>0</v>
      </c>
      <c r="F36" s="98" t="s">
        <v>452</v>
      </c>
    </row>
    <row r="37" spans="1:6" x14ac:dyDescent="0.2">
      <c r="A37" s="13"/>
      <c r="B37" s="14" t="s">
        <v>471</v>
      </c>
      <c r="C37" s="14"/>
      <c r="D37" s="15"/>
      <c r="E37" s="15"/>
      <c r="F37" s="99"/>
    </row>
    <row r="38" spans="1:6" x14ac:dyDescent="0.2">
      <c r="A38" s="9"/>
      <c r="B38" s="10"/>
      <c r="C38" s="16"/>
      <c r="D38" s="12"/>
      <c r="E38" s="135"/>
      <c r="F38" s="98"/>
    </row>
    <row r="39" spans="1:6" x14ac:dyDescent="0.2">
      <c r="A39" s="13" t="s">
        <v>472</v>
      </c>
      <c r="B39" s="14" t="s">
        <v>473</v>
      </c>
      <c r="C39" s="14" t="s">
        <v>450</v>
      </c>
      <c r="D39" s="15">
        <v>6</v>
      </c>
      <c r="E39" s="15">
        <v>0</v>
      </c>
      <c r="F39" s="99">
        <f>E39*D39</f>
        <v>0</v>
      </c>
    </row>
    <row r="40" spans="1:6" x14ac:dyDescent="0.2">
      <c r="A40" s="24" t="s">
        <v>124</v>
      </c>
      <c r="B40" s="25" t="s">
        <v>474</v>
      </c>
      <c r="C40" s="25"/>
      <c r="D40" s="26"/>
      <c r="E40" s="26"/>
      <c r="F40" s="100"/>
    </row>
    <row r="41" spans="1:6" x14ac:dyDescent="0.2">
      <c r="A41" s="13" t="s">
        <v>124</v>
      </c>
      <c r="B41" s="14" t="s">
        <v>475</v>
      </c>
      <c r="C41" s="14"/>
      <c r="D41" s="15"/>
      <c r="E41" s="15"/>
      <c r="F41" s="99"/>
    </row>
    <row r="42" spans="1:6" x14ac:dyDescent="0.2">
      <c r="A42" s="24"/>
      <c r="B42" s="25"/>
      <c r="C42" s="25"/>
      <c r="D42" s="26"/>
      <c r="E42" s="26"/>
      <c r="F42" s="100"/>
    </row>
    <row r="43" spans="1:6" ht="25.5" x14ac:dyDescent="0.2">
      <c r="A43" s="13" t="s">
        <v>476</v>
      </c>
      <c r="B43" s="14" t="s">
        <v>477</v>
      </c>
      <c r="C43" s="14" t="s">
        <v>478</v>
      </c>
      <c r="D43" s="15">
        <v>1</v>
      </c>
      <c r="E43" s="15">
        <v>0</v>
      </c>
      <c r="F43" s="99">
        <f>E43*D43</f>
        <v>0</v>
      </c>
    </row>
    <row r="44" spans="1:6" x14ac:dyDescent="0.2">
      <c r="A44" s="24" t="s">
        <v>124</v>
      </c>
      <c r="B44" s="25" t="s">
        <v>479</v>
      </c>
      <c r="C44" s="25"/>
      <c r="D44" s="26"/>
      <c r="E44" s="26"/>
      <c r="F44" s="100"/>
    </row>
    <row r="45" spans="1:6" x14ac:dyDescent="0.2">
      <c r="A45" s="13"/>
      <c r="B45" s="14"/>
      <c r="C45" s="14"/>
      <c r="D45" s="15"/>
      <c r="E45" s="15"/>
      <c r="F45" s="99"/>
    </row>
    <row r="46" spans="1:6" x14ac:dyDescent="0.2">
      <c r="A46" s="24" t="s">
        <v>480</v>
      </c>
      <c r="B46" s="25" t="s">
        <v>481</v>
      </c>
      <c r="C46" s="25" t="s">
        <v>478</v>
      </c>
      <c r="D46" s="26">
        <v>1</v>
      </c>
      <c r="E46" s="26">
        <v>0</v>
      </c>
      <c r="F46" s="100">
        <f>D46*E46</f>
        <v>0</v>
      </c>
    </row>
    <row r="47" spans="1:6" x14ac:dyDescent="0.2">
      <c r="A47" s="13"/>
      <c r="B47" s="14"/>
      <c r="C47" s="14"/>
      <c r="D47" s="15"/>
      <c r="E47" s="15"/>
      <c r="F47" s="99"/>
    </row>
    <row r="48" spans="1:6" x14ac:dyDescent="0.2">
      <c r="A48" s="33"/>
      <c r="B48" s="34"/>
      <c r="C48" s="34"/>
      <c r="D48" s="35"/>
      <c r="E48" s="35"/>
      <c r="F48" s="101"/>
    </row>
    <row r="49" spans="1:6" x14ac:dyDescent="0.2">
      <c r="A49" s="13"/>
      <c r="B49" s="14"/>
      <c r="C49" s="14"/>
      <c r="D49" s="15"/>
      <c r="E49" s="15"/>
      <c r="F49" s="99"/>
    </row>
    <row r="50" spans="1:6" x14ac:dyDescent="0.2">
      <c r="A50" s="33"/>
      <c r="B50" s="34"/>
      <c r="C50" s="34"/>
      <c r="D50" s="35"/>
      <c r="E50" s="35"/>
      <c r="F50" s="101"/>
    </row>
    <row r="51" spans="1:6" ht="15" thickBot="1" x14ac:dyDescent="0.25">
      <c r="A51" s="13"/>
      <c r="B51" s="14"/>
      <c r="C51" s="14"/>
      <c r="D51" s="15"/>
      <c r="E51" s="15"/>
      <c r="F51" s="99"/>
    </row>
    <row r="52" spans="1:6" s="110" customFormat="1" ht="15.75" thickBot="1" x14ac:dyDescent="0.3">
      <c r="A52" s="108"/>
      <c r="B52" s="400"/>
      <c r="C52" s="401"/>
      <c r="D52" s="401"/>
      <c r="E52" s="402"/>
      <c r="F52" s="109">
        <f>SUM(F6:F51)</f>
        <v>0</v>
      </c>
    </row>
    <row r="55" spans="1:6" x14ac:dyDescent="0.2">
      <c r="A55" s="107" t="s">
        <v>124</v>
      </c>
    </row>
  </sheetData>
  <mergeCells count="1">
    <mergeCell ref="B52:E52"/>
  </mergeCells>
  <pageMargins left="0.7" right="0.7" top="0.75" bottom="0.75" header="0.3" footer="0.3"/>
  <pageSetup paperSize="9" scale="8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F51"/>
  <sheetViews>
    <sheetView view="pageBreakPreview" topLeftCell="A22" zoomScaleNormal="100" zoomScaleSheetLayoutView="100" workbookViewId="0">
      <selection activeCell="E13" sqref="E13"/>
    </sheetView>
  </sheetViews>
  <sheetFormatPr defaultRowHeight="15" x14ac:dyDescent="0.25"/>
  <cols>
    <col min="2" max="2" width="49.28515625" customWidth="1"/>
    <col min="5" max="5" width="11.7109375" bestFit="1" customWidth="1"/>
    <col min="6" max="6" width="16" style="102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95"/>
    </row>
    <row r="2" spans="1:6" x14ac:dyDescent="0.25">
      <c r="A2" s="1"/>
      <c r="B2" s="2"/>
      <c r="C2" s="2"/>
      <c r="D2" s="3"/>
      <c r="E2" s="3"/>
      <c r="F2" s="95"/>
    </row>
    <row r="3" spans="1:6" x14ac:dyDescent="0.25">
      <c r="A3" s="4" t="str">
        <f>'C1.5'!A3</f>
        <v>Contract No: Contract  "A1"</v>
      </c>
      <c r="B3" s="2"/>
      <c r="C3" s="2"/>
      <c r="D3" s="3"/>
      <c r="E3" s="3"/>
      <c r="F3" s="95"/>
    </row>
    <row r="4" spans="1:6" x14ac:dyDescent="0.25">
      <c r="A4" s="2"/>
      <c r="B4" s="2"/>
      <c r="C4" s="2"/>
      <c r="D4" s="3"/>
      <c r="E4" s="3"/>
      <c r="F4" s="191" t="s">
        <v>490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97" t="s">
        <v>6</v>
      </c>
    </row>
    <row r="6" spans="1:6" x14ac:dyDescent="0.25">
      <c r="A6" s="9"/>
      <c r="B6" s="10"/>
      <c r="C6" s="16"/>
      <c r="D6" s="12"/>
      <c r="E6" s="12"/>
      <c r="F6" s="98"/>
    </row>
    <row r="7" spans="1:6" x14ac:dyDescent="0.25">
      <c r="A7" s="13" t="s">
        <v>482</v>
      </c>
      <c r="B7" s="14" t="s">
        <v>483</v>
      </c>
      <c r="C7" s="14"/>
      <c r="D7" s="15"/>
      <c r="E7" s="15"/>
      <c r="F7" s="99"/>
    </row>
    <row r="8" spans="1:6" x14ac:dyDescent="0.25">
      <c r="A8" s="9" t="s">
        <v>124</v>
      </c>
      <c r="B8" s="10" t="s">
        <v>484</v>
      </c>
      <c r="C8" s="16"/>
      <c r="D8" s="12"/>
      <c r="E8" s="17"/>
      <c r="F8" s="98"/>
    </row>
    <row r="9" spans="1:6" x14ac:dyDescent="0.25">
      <c r="A9" s="13"/>
      <c r="B9" s="14"/>
      <c r="C9" s="14"/>
      <c r="D9" s="15"/>
      <c r="E9" s="15"/>
      <c r="F9" s="99"/>
    </row>
    <row r="10" spans="1:6" x14ac:dyDescent="0.25">
      <c r="A10" s="9" t="s">
        <v>485</v>
      </c>
      <c r="B10" s="10" t="s">
        <v>486</v>
      </c>
      <c r="C10" s="16"/>
      <c r="D10" s="12"/>
      <c r="E10" s="135"/>
      <c r="F10" s="98"/>
    </row>
    <row r="11" spans="1:6" x14ac:dyDescent="0.25">
      <c r="A11" s="13"/>
      <c r="B11" s="14"/>
      <c r="C11" s="14"/>
      <c r="D11" s="15"/>
      <c r="E11" s="15"/>
      <c r="F11" s="99"/>
    </row>
    <row r="12" spans="1:6" x14ac:dyDescent="0.25">
      <c r="A12" s="9" t="s">
        <v>487</v>
      </c>
      <c r="B12" s="10" t="s">
        <v>488</v>
      </c>
      <c r="C12" s="16" t="s">
        <v>450</v>
      </c>
      <c r="D12" s="12">
        <v>5.2</v>
      </c>
      <c r="E12" s="17">
        <v>0</v>
      </c>
      <c r="F12" s="98">
        <f>D12*E12</f>
        <v>0</v>
      </c>
    </row>
    <row r="13" spans="1:6" x14ac:dyDescent="0.25">
      <c r="A13" s="13"/>
      <c r="B13" s="14"/>
      <c r="C13" s="14"/>
      <c r="D13" s="15"/>
      <c r="E13" s="15"/>
      <c r="F13" s="99"/>
    </row>
    <row r="14" spans="1:6" x14ac:dyDescent="0.25">
      <c r="A14" s="9"/>
      <c r="B14" s="10"/>
      <c r="C14" s="16"/>
      <c r="D14" s="12"/>
      <c r="E14" s="135"/>
      <c r="F14" s="98"/>
    </row>
    <row r="15" spans="1:6" x14ac:dyDescent="0.25">
      <c r="A15" s="13"/>
      <c r="B15" s="14"/>
      <c r="C15" s="14"/>
      <c r="D15" s="15"/>
      <c r="E15" s="15"/>
      <c r="F15" s="99"/>
    </row>
    <row r="16" spans="1:6" x14ac:dyDescent="0.25">
      <c r="A16" s="9"/>
      <c r="B16" s="10"/>
      <c r="C16" s="16"/>
      <c r="D16" s="12"/>
      <c r="E16" s="12"/>
      <c r="F16" s="98"/>
    </row>
    <row r="17" spans="1:6" x14ac:dyDescent="0.25">
      <c r="A17" s="13"/>
      <c r="B17" s="14"/>
      <c r="C17" s="14"/>
      <c r="D17" s="15"/>
      <c r="E17" s="15"/>
      <c r="F17" s="99"/>
    </row>
    <row r="18" spans="1:6" x14ac:dyDescent="0.25">
      <c r="A18" s="9"/>
      <c r="B18" s="10"/>
      <c r="C18" s="16"/>
      <c r="D18" s="12"/>
      <c r="E18" s="17"/>
      <c r="F18" s="98"/>
    </row>
    <row r="19" spans="1:6" x14ac:dyDescent="0.25">
      <c r="A19" s="13"/>
      <c r="B19" s="14"/>
      <c r="C19" s="14"/>
      <c r="D19" s="15"/>
      <c r="E19" s="15"/>
      <c r="F19" s="99"/>
    </row>
    <row r="20" spans="1:6" x14ac:dyDescent="0.25">
      <c r="A20" s="9"/>
      <c r="B20" s="10"/>
      <c r="C20" s="16"/>
      <c r="D20" s="12"/>
      <c r="E20" s="12"/>
      <c r="F20" s="98"/>
    </row>
    <row r="21" spans="1:6" x14ac:dyDescent="0.25">
      <c r="A21" s="13"/>
      <c r="B21" s="14"/>
      <c r="C21" s="14"/>
      <c r="D21" s="15"/>
      <c r="E21" s="15"/>
      <c r="F21" s="99"/>
    </row>
    <row r="22" spans="1:6" x14ac:dyDescent="0.25">
      <c r="A22" s="9"/>
      <c r="B22" s="10"/>
      <c r="C22" s="16"/>
      <c r="D22" s="12"/>
      <c r="E22" s="17"/>
      <c r="F22" s="98"/>
    </row>
    <row r="23" spans="1:6" x14ac:dyDescent="0.25">
      <c r="A23" s="13"/>
      <c r="B23" s="14"/>
      <c r="C23" s="14"/>
      <c r="D23" s="15"/>
      <c r="E23" s="15"/>
      <c r="F23" s="99"/>
    </row>
    <row r="24" spans="1:6" x14ac:dyDescent="0.25">
      <c r="A24" s="9"/>
      <c r="B24" s="10"/>
      <c r="C24" s="16"/>
      <c r="D24" s="12"/>
      <c r="E24" s="17"/>
      <c r="F24" s="98"/>
    </row>
    <row r="25" spans="1:6" x14ac:dyDescent="0.25">
      <c r="A25" s="13"/>
      <c r="B25" s="14"/>
      <c r="C25" s="14"/>
      <c r="D25" s="15"/>
      <c r="E25" s="15"/>
      <c r="F25" s="99"/>
    </row>
    <row r="26" spans="1:6" x14ac:dyDescent="0.25">
      <c r="A26" s="9"/>
      <c r="B26" s="10"/>
      <c r="C26" s="16"/>
      <c r="D26" s="12"/>
      <c r="E26" s="17"/>
      <c r="F26" s="98"/>
    </row>
    <row r="27" spans="1:6" x14ac:dyDescent="0.25">
      <c r="A27" s="13"/>
      <c r="B27" s="14"/>
      <c r="C27" s="14"/>
      <c r="D27" s="15"/>
      <c r="E27" s="15"/>
      <c r="F27" s="99"/>
    </row>
    <row r="28" spans="1:6" x14ac:dyDescent="0.25">
      <c r="A28" s="9"/>
      <c r="B28" s="10"/>
      <c r="C28" s="16"/>
      <c r="D28" s="12"/>
      <c r="E28" s="135"/>
      <c r="F28" s="98"/>
    </row>
    <row r="29" spans="1:6" x14ac:dyDescent="0.25">
      <c r="A29" s="13"/>
      <c r="B29" s="14"/>
      <c r="C29" s="14"/>
      <c r="D29" s="15"/>
      <c r="E29" s="15"/>
      <c r="F29" s="99"/>
    </row>
    <row r="30" spans="1:6" x14ac:dyDescent="0.25">
      <c r="A30" s="9"/>
      <c r="B30" s="10"/>
      <c r="C30" s="16"/>
      <c r="D30" s="12"/>
      <c r="E30" s="135"/>
      <c r="F30" s="98"/>
    </row>
    <row r="31" spans="1:6" x14ac:dyDescent="0.25">
      <c r="A31" s="13"/>
      <c r="B31" s="14"/>
      <c r="C31" s="14"/>
      <c r="D31" s="15"/>
      <c r="E31" s="15"/>
      <c r="F31" s="99"/>
    </row>
    <row r="32" spans="1:6" x14ac:dyDescent="0.25">
      <c r="A32" s="9"/>
      <c r="B32" s="10"/>
      <c r="C32" s="16"/>
      <c r="D32" s="12"/>
      <c r="E32" s="12"/>
      <c r="F32" s="98"/>
    </row>
    <row r="33" spans="1:6" x14ac:dyDescent="0.25">
      <c r="A33" s="13"/>
      <c r="B33" s="14"/>
      <c r="C33" s="14"/>
      <c r="D33" s="15"/>
      <c r="E33" s="15"/>
      <c r="F33" s="99"/>
    </row>
    <row r="34" spans="1:6" x14ac:dyDescent="0.25">
      <c r="A34" s="9"/>
      <c r="B34" s="10"/>
      <c r="C34" s="16"/>
      <c r="D34" s="12"/>
      <c r="E34" s="12"/>
      <c r="F34" s="98"/>
    </row>
    <row r="35" spans="1:6" x14ac:dyDescent="0.25">
      <c r="A35" s="13"/>
      <c r="B35" s="14"/>
      <c r="C35" s="14"/>
      <c r="D35" s="15"/>
      <c r="E35" s="15"/>
      <c r="F35" s="99"/>
    </row>
    <row r="36" spans="1:6" x14ac:dyDescent="0.25">
      <c r="A36" s="9"/>
      <c r="B36" s="10"/>
      <c r="C36" s="16"/>
      <c r="D36" s="12"/>
      <c r="E36" s="135"/>
      <c r="F36" s="98"/>
    </row>
    <row r="37" spans="1:6" x14ac:dyDescent="0.25">
      <c r="A37" s="13"/>
      <c r="B37" s="14"/>
      <c r="C37" s="14"/>
      <c r="D37" s="15"/>
      <c r="E37" s="15"/>
      <c r="F37" s="99"/>
    </row>
    <row r="38" spans="1:6" x14ac:dyDescent="0.25">
      <c r="A38" s="9"/>
      <c r="B38" s="10"/>
      <c r="C38" s="16"/>
      <c r="D38" s="12"/>
      <c r="E38" s="135"/>
      <c r="F38" s="98"/>
    </row>
    <row r="39" spans="1:6" x14ac:dyDescent="0.25">
      <c r="A39" s="13"/>
      <c r="B39" s="14"/>
      <c r="C39" s="14"/>
      <c r="D39" s="15"/>
      <c r="E39" s="15"/>
      <c r="F39" s="99"/>
    </row>
    <row r="40" spans="1:6" x14ac:dyDescent="0.25">
      <c r="A40" s="24"/>
      <c r="B40" s="25"/>
      <c r="C40" s="25"/>
      <c r="D40" s="26"/>
      <c r="E40" s="26"/>
      <c r="F40" s="100"/>
    </row>
    <row r="41" spans="1:6" x14ac:dyDescent="0.25">
      <c r="A41" s="13"/>
      <c r="B41" s="14"/>
      <c r="C41" s="14"/>
      <c r="D41" s="15"/>
      <c r="E41" s="15"/>
      <c r="F41" s="99"/>
    </row>
    <row r="42" spans="1:6" x14ac:dyDescent="0.25">
      <c r="A42" s="24"/>
      <c r="B42" s="25"/>
      <c r="C42" s="25"/>
      <c r="D42" s="26"/>
      <c r="E42" s="26"/>
      <c r="F42" s="100"/>
    </row>
    <row r="43" spans="1:6" x14ac:dyDescent="0.25">
      <c r="A43" s="13"/>
      <c r="B43" s="14"/>
      <c r="C43" s="14"/>
      <c r="D43" s="15"/>
      <c r="E43" s="15"/>
      <c r="F43" s="99"/>
    </row>
    <row r="44" spans="1:6" x14ac:dyDescent="0.25">
      <c r="A44" s="24"/>
      <c r="B44" s="25"/>
      <c r="C44" s="25"/>
      <c r="D44" s="26"/>
      <c r="E44" s="26"/>
      <c r="F44" s="100"/>
    </row>
    <row r="45" spans="1:6" x14ac:dyDescent="0.25">
      <c r="A45" s="13"/>
      <c r="B45" s="14"/>
      <c r="C45" s="14"/>
      <c r="D45" s="15"/>
      <c r="E45" s="15"/>
      <c r="F45" s="99"/>
    </row>
    <row r="46" spans="1:6" x14ac:dyDescent="0.25">
      <c r="A46" s="24"/>
      <c r="B46" s="25"/>
      <c r="C46" s="25"/>
      <c r="D46" s="26"/>
      <c r="E46" s="26"/>
      <c r="F46" s="100"/>
    </row>
    <row r="47" spans="1:6" x14ac:dyDescent="0.25">
      <c r="A47" s="13"/>
      <c r="B47" s="14"/>
      <c r="C47" s="14"/>
      <c r="D47" s="15"/>
      <c r="E47" s="15"/>
      <c r="F47" s="99"/>
    </row>
    <row r="48" spans="1:6" x14ac:dyDescent="0.25">
      <c r="A48" s="18"/>
      <c r="B48" s="55" t="s">
        <v>442</v>
      </c>
      <c r="C48" s="20"/>
      <c r="D48" s="21"/>
      <c r="E48" s="21"/>
      <c r="F48" s="103">
        <f>SUM(F6:F47)</f>
        <v>0</v>
      </c>
    </row>
    <row r="49" spans="1:6" x14ac:dyDescent="0.25">
      <c r="A49" s="2"/>
      <c r="B49" s="2"/>
      <c r="C49" s="23"/>
      <c r="D49" s="3"/>
      <c r="E49" s="3"/>
      <c r="F49" s="95"/>
    </row>
    <row r="51" spans="1:6" x14ac:dyDescent="0.25">
      <c r="A51" t="s">
        <v>124</v>
      </c>
    </row>
  </sheetData>
  <pageMargins left="0.7" right="0.7" top="0.75" bottom="0.75" header="0.3" footer="0.3"/>
  <pageSetup paperSize="9" scale="8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J49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2" max="2" width="48.85546875" customWidth="1"/>
    <col min="4" max="4" width="11.5703125" customWidth="1"/>
    <col min="5" max="5" width="13.140625" style="45" customWidth="1"/>
    <col min="6" max="6" width="17.42578125" style="45" customWidth="1"/>
  </cols>
  <sheetData>
    <row r="1" spans="1:10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10" x14ac:dyDescent="0.25">
      <c r="A2" s="1"/>
      <c r="B2" s="2"/>
      <c r="C2" s="2"/>
      <c r="D2" s="3"/>
      <c r="E2" s="39"/>
      <c r="F2" s="39"/>
    </row>
    <row r="3" spans="1:10" x14ac:dyDescent="0.25">
      <c r="A3" s="4" t="str">
        <f>'C1.5'!A3</f>
        <v>Contract No: Contract  "A1"</v>
      </c>
      <c r="B3" s="2"/>
      <c r="C3" s="2"/>
      <c r="D3" s="3"/>
      <c r="E3" s="39"/>
      <c r="F3" s="39"/>
    </row>
    <row r="4" spans="1:10" x14ac:dyDescent="0.25">
      <c r="A4" s="2"/>
      <c r="B4" s="2"/>
      <c r="C4" s="2"/>
      <c r="D4" s="3"/>
      <c r="E4" s="39"/>
      <c r="F4" s="371" t="s">
        <v>388</v>
      </c>
    </row>
    <row r="5" spans="1:10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10" ht="31.15" customHeight="1" x14ac:dyDescent="0.25">
      <c r="A6" s="9" t="s">
        <v>389</v>
      </c>
      <c r="B6" s="10" t="s">
        <v>390</v>
      </c>
      <c r="C6" s="16"/>
      <c r="D6" s="12"/>
      <c r="E6" s="41"/>
      <c r="F6" s="41"/>
    </row>
    <row r="7" spans="1:10" x14ac:dyDescent="0.25">
      <c r="A7" s="13"/>
      <c r="B7" s="14"/>
      <c r="C7" s="14"/>
      <c r="D7" s="15"/>
      <c r="E7" s="42"/>
      <c r="F7" s="42"/>
    </row>
    <row r="8" spans="1:10" ht="16.149999999999999" customHeight="1" x14ac:dyDescent="0.25">
      <c r="A8" s="9" t="s">
        <v>391</v>
      </c>
      <c r="B8" s="10" t="s">
        <v>392</v>
      </c>
      <c r="C8" s="16" t="s">
        <v>53</v>
      </c>
      <c r="D8" s="12">
        <v>1</v>
      </c>
      <c r="E8" s="62">
        <v>100000</v>
      </c>
      <c r="F8" s="41">
        <f>E8*D8</f>
        <v>100000</v>
      </c>
    </row>
    <row r="9" spans="1:10" x14ac:dyDescent="0.25">
      <c r="A9" s="13"/>
      <c r="B9" s="14"/>
      <c r="C9" s="14"/>
      <c r="D9" s="15"/>
      <c r="E9" s="42"/>
      <c r="F9" s="42"/>
    </row>
    <row r="10" spans="1:10" ht="29.45" customHeight="1" x14ac:dyDescent="0.25">
      <c r="A10" s="9"/>
      <c r="B10" s="10" t="s">
        <v>393</v>
      </c>
      <c r="C10" s="16" t="s">
        <v>52</v>
      </c>
      <c r="D10" s="12">
        <f>F8</f>
        <v>100000</v>
      </c>
      <c r="E10" s="215">
        <v>0</v>
      </c>
      <c r="F10" s="41">
        <f>D10*E10</f>
        <v>0</v>
      </c>
    </row>
    <row r="11" spans="1:10" x14ac:dyDescent="0.25">
      <c r="A11" s="13"/>
      <c r="B11" s="14"/>
      <c r="C11" s="14"/>
      <c r="D11" s="15"/>
      <c r="E11" s="42"/>
      <c r="F11" s="42"/>
    </row>
    <row r="12" spans="1:10" ht="15" customHeight="1" x14ac:dyDescent="0.25">
      <c r="A12" s="9" t="s">
        <v>394</v>
      </c>
      <c r="B12" s="10" t="s">
        <v>395</v>
      </c>
      <c r="C12" s="16" t="s">
        <v>11</v>
      </c>
      <c r="D12" s="12">
        <v>12</v>
      </c>
      <c r="E12" s="62">
        <v>60000</v>
      </c>
      <c r="F12" s="41">
        <f>D12*E12</f>
        <v>720000</v>
      </c>
      <c r="J12">
        <f>7000*18</f>
        <v>126000</v>
      </c>
    </row>
    <row r="13" spans="1:10" x14ac:dyDescent="0.25">
      <c r="A13" s="13"/>
      <c r="B13" s="14"/>
      <c r="C13" s="14"/>
      <c r="D13" s="15"/>
      <c r="E13" s="42"/>
      <c r="F13" s="42"/>
    </row>
    <row r="14" spans="1:10" ht="28.9" customHeight="1" x14ac:dyDescent="0.25">
      <c r="A14" s="9"/>
      <c r="B14" s="10" t="s">
        <v>396</v>
      </c>
      <c r="C14" s="16" t="s">
        <v>52</v>
      </c>
      <c r="D14" s="12">
        <f>F12</f>
        <v>720000</v>
      </c>
      <c r="E14" s="215">
        <v>0</v>
      </c>
      <c r="F14" s="41">
        <f>D14*E14</f>
        <v>0</v>
      </c>
    </row>
    <row r="15" spans="1:10" x14ac:dyDescent="0.25">
      <c r="A15" s="13"/>
      <c r="B15" s="14"/>
      <c r="C15" s="14"/>
      <c r="D15" s="15"/>
      <c r="E15" s="42"/>
      <c r="F15" s="42"/>
    </row>
    <row r="16" spans="1:10" x14ac:dyDescent="0.25">
      <c r="A16" s="9" t="s">
        <v>397</v>
      </c>
      <c r="B16" s="10" t="s">
        <v>398</v>
      </c>
      <c r="C16" s="16"/>
      <c r="D16" s="12"/>
      <c r="E16" s="41"/>
      <c r="F16" s="41"/>
    </row>
    <row r="17" spans="1:6" x14ac:dyDescent="0.25">
      <c r="A17" s="13"/>
      <c r="B17" s="14"/>
      <c r="C17" s="14"/>
      <c r="D17" s="15"/>
      <c r="E17" s="42"/>
      <c r="F17" s="42"/>
    </row>
    <row r="18" spans="1:6" ht="18.600000000000001" customHeight="1" x14ac:dyDescent="0.25">
      <c r="A18" s="9"/>
      <c r="B18" s="10" t="s">
        <v>399</v>
      </c>
      <c r="C18" s="16" t="s">
        <v>53</v>
      </c>
      <c r="D18" s="12">
        <v>1</v>
      </c>
      <c r="E18" s="62">
        <v>150000</v>
      </c>
      <c r="F18" s="41">
        <f>E18*D18</f>
        <v>150000</v>
      </c>
    </row>
    <row r="19" spans="1:6" x14ac:dyDescent="0.25">
      <c r="A19" s="13"/>
      <c r="B19" s="14"/>
      <c r="C19" s="14"/>
      <c r="D19" s="15"/>
      <c r="E19" s="42"/>
      <c r="F19" s="42"/>
    </row>
    <row r="20" spans="1:6" ht="16.149999999999999" customHeight="1" x14ac:dyDescent="0.25">
      <c r="A20" s="9"/>
      <c r="B20" s="10" t="s">
        <v>400</v>
      </c>
      <c r="C20" s="16"/>
      <c r="D20" s="12"/>
      <c r="E20" s="41"/>
      <c r="F20" s="41"/>
    </row>
    <row r="21" spans="1:6" x14ac:dyDescent="0.25">
      <c r="A21" s="13"/>
      <c r="B21" s="14"/>
      <c r="C21" s="14"/>
      <c r="D21" s="15"/>
      <c r="E21" s="42"/>
      <c r="F21" s="42"/>
    </row>
    <row r="22" spans="1:6" ht="16.149999999999999" customHeight="1" x14ac:dyDescent="0.25">
      <c r="A22" s="9"/>
      <c r="B22" s="10" t="s">
        <v>401</v>
      </c>
      <c r="C22" s="16" t="s">
        <v>53</v>
      </c>
      <c r="D22" s="12">
        <v>1</v>
      </c>
      <c r="E22" s="62">
        <v>450000</v>
      </c>
      <c r="F22" s="41">
        <f>D22*E22</f>
        <v>450000</v>
      </c>
    </row>
    <row r="23" spans="1:6" x14ac:dyDescent="0.25">
      <c r="A23" s="13"/>
      <c r="B23" s="14"/>
      <c r="C23" s="14"/>
      <c r="D23" s="15"/>
      <c r="E23" s="42"/>
      <c r="F23" s="42"/>
    </row>
    <row r="24" spans="1:6" ht="16.149999999999999" customHeight="1" x14ac:dyDescent="0.25">
      <c r="A24" s="9"/>
      <c r="B24" s="10" t="s">
        <v>402</v>
      </c>
      <c r="C24" s="16" t="s">
        <v>53</v>
      </c>
      <c r="D24" s="12">
        <v>1</v>
      </c>
      <c r="E24" s="62">
        <v>50000</v>
      </c>
      <c r="F24" s="41">
        <f>D24*E24</f>
        <v>50000</v>
      </c>
    </row>
    <row r="25" spans="1:6" x14ac:dyDescent="0.25">
      <c r="A25" s="13"/>
      <c r="B25" s="14"/>
      <c r="C25" s="14"/>
      <c r="D25" s="15"/>
      <c r="E25" s="42"/>
      <c r="F25" s="42"/>
    </row>
    <row r="26" spans="1:6" ht="16.149999999999999" customHeight="1" x14ac:dyDescent="0.25">
      <c r="A26" s="9"/>
      <c r="B26" s="10" t="s">
        <v>403</v>
      </c>
      <c r="C26" s="16" t="s">
        <v>53</v>
      </c>
      <c r="D26" s="12">
        <v>1</v>
      </c>
      <c r="E26" s="62">
        <v>50000</v>
      </c>
      <c r="F26" s="41">
        <f>D26*E26</f>
        <v>50000</v>
      </c>
    </row>
    <row r="27" spans="1:6" x14ac:dyDescent="0.25">
      <c r="A27" s="13"/>
      <c r="B27" s="14"/>
      <c r="C27" s="14"/>
      <c r="D27" s="15"/>
      <c r="E27" s="42"/>
      <c r="F27" s="42"/>
    </row>
    <row r="28" spans="1:6" ht="31.15" customHeight="1" x14ac:dyDescent="0.25">
      <c r="A28" s="9"/>
      <c r="B28" s="10" t="s">
        <v>404</v>
      </c>
      <c r="C28" s="16" t="s">
        <v>52</v>
      </c>
      <c r="D28" s="12">
        <f>SUM(F18:F26)</f>
        <v>700000</v>
      </c>
      <c r="E28" s="215">
        <v>0</v>
      </c>
      <c r="F28" s="41">
        <f>D28*E28</f>
        <v>0</v>
      </c>
    </row>
    <row r="29" spans="1:6" x14ac:dyDescent="0.25">
      <c r="A29" s="13"/>
      <c r="B29" s="14"/>
      <c r="C29" s="14"/>
      <c r="D29" s="15"/>
      <c r="E29" s="42"/>
      <c r="F29" s="42"/>
    </row>
    <row r="30" spans="1:6" ht="28.9" customHeight="1" x14ac:dyDescent="0.25">
      <c r="A30" s="9" t="s">
        <v>405</v>
      </c>
      <c r="B30" s="10" t="s">
        <v>406</v>
      </c>
      <c r="C30" s="16" t="s">
        <v>11</v>
      </c>
      <c r="D30" s="12">
        <v>12</v>
      </c>
      <c r="E30" s="184">
        <v>0</v>
      </c>
      <c r="F30" s="41">
        <f>D30*E30</f>
        <v>0</v>
      </c>
    </row>
    <row r="31" spans="1:6" x14ac:dyDescent="0.25">
      <c r="A31" s="13"/>
      <c r="B31" s="14"/>
      <c r="C31" s="14"/>
      <c r="D31" s="15"/>
      <c r="E31" s="42"/>
      <c r="F31" s="42"/>
    </row>
    <row r="32" spans="1:6" x14ac:dyDescent="0.25">
      <c r="A32" s="9" t="s">
        <v>407</v>
      </c>
      <c r="B32" s="10" t="s">
        <v>408</v>
      </c>
      <c r="C32" s="16"/>
      <c r="D32" s="12"/>
      <c r="E32" s="41"/>
      <c r="F32" s="41"/>
    </row>
    <row r="33" spans="1:6" x14ac:dyDescent="0.25">
      <c r="A33" s="13"/>
      <c r="B33" s="14"/>
      <c r="C33" s="14"/>
      <c r="D33" s="15"/>
      <c r="E33" s="42"/>
      <c r="F33" s="42"/>
    </row>
    <row r="34" spans="1:6" ht="40.9" customHeight="1" x14ac:dyDescent="0.25">
      <c r="A34" s="9"/>
      <c r="B34" s="10" t="s">
        <v>409</v>
      </c>
      <c r="C34" s="16"/>
      <c r="D34" s="12"/>
      <c r="E34" s="41"/>
      <c r="F34" s="41"/>
    </row>
    <row r="35" spans="1:6" x14ac:dyDescent="0.25">
      <c r="A35" s="13"/>
      <c r="B35" s="14"/>
      <c r="C35" s="14"/>
      <c r="D35" s="15"/>
      <c r="E35" s="42"/>
      <c r="F35" s="42"/>
    </row>
    <row r="36" spans="1:6" ht="58.9" customHeight="1" x14ac:dyDescent="0.25">
      <c r="A36" s="9"/>
      <c r="B36" s="10" t="s">
        <v>410</v>
      </c>
      <c r="C36" s="16" t="s">
        <v>52</v>
      </c>
      <c r="D36" s="12">
        <v>0</v>
      </c>
      <c r="E36" s="184">
        <v>0</v>
      </c>
      <c r="F36" s="41">
        <f>D36*E36</f>
        <v>0</v>
      </c>
    </row>
    <row r="37" spans="1:6" x14ac:dyDescent="0.25">
      <c r="A37" s="13"/>
      <c r="B37" s="14"/>
      <c r="C37" s="14"/>
      <c r="D37" s="15"/>
      <c r="E37" s="42"/>
      <c r="F37" s="42"/>
    </row>
    <row r="38" spans="1:6" ht="18" customHeight="1" x14ac:dyDescent="0.25">
      <c r="A38" s="9"/>
      <c r="B38" s="10" t="s">
        <v>411</v>
      </c>
      <c r="C38" s="16" t="s">
        <v>52</v>
      </c>
      <c r="D38" s="12">
        <v>0</v>
      </c>
      <c r="E38" s="184">
        <v>0</v>
      </c>
      <c r="F38" s="41">
        <f>D38*E38</f>
        <v>0</v>
      </c>
    </row>
    <row r="39" spans="1:6" x14ac:dyDescent="0.25">
      <c r="A39" s="13"/>
      <c r="B39" s="14"/>
      <c r="C39" s="14"/>
      <c r="D39" s="15"/>
      <c r="E39" s="42"/>
      <c r="F39" s="42"/>
    </row>
    <row r="40" spans="1:6" x14ac:dyDescent="0.25">
      <c r="A40" s="24"/>
      <c r="B40" s="25"/>
      <c r="C40" s="25"/>
      <c r="D40" s="26"/>
      <c r="E40" s="43"/>
      <c r="F40" s="43"/>
    </row>
    <row r="41" spans="1:6" x14ac:dyDescent="0.25">
      <c r="A41" s="13"/>
      <c r="B41" s="14"/>
      <c r="C41" s="14"/>
      <c r="D41" s="15"/>
      <c r="E41" s="42"/>
      <c r="F41" s="42"/>
    </row>
    <row r="42" spans="1:6" x14ac:dyDescent="0.25">
      <c r="A42" s="24"/>
      <c r="B42" s="25"/>
      <c r="C42" s="25"/>
      <c r="D42" s="26"/>
      <c r="E42" s="43"/>
      <c r="F42" s="43"/>
    </row>
    <row r="43" spans="1:6" x14ac:dyDescent="0.25">
      <c r="A43" s="13"/>
      <c r="B43" s="14"/>
      <c r="C43" s="14"/>
      <c r="D43" s="15"/>
      <c r="E43" s="42"/>
      <c r="F43" s="42"/>
    </row>
    <row r="44" spans="1:6" x14ac:dyDescent="0.25">
      <c r="A44" s="24"/>
      <c r="B44" s="25"/>
      <c r="C44" s="25"/>
      <c r="D44" s="26"/>
      <c r="E44" s="43"/>
      <c r="F44" s="43"/>
    </row>
    <row r="45" spans="1:6" x14ac:dyDescent="0.25">
      <c r="A45" s="13"/>
      <c r="B45" s="14"/>
      <c r="C45" s="14"/>
      <c r="D45" s="15"/>
      <c r="E45" s="42"/>
      <c r="F45" s="42"/>
    </row>
    <row r="46" spans="1:6" x14ac:dyDescent="0.25">
      <c r="A46" s="24"/>
      <c r="B46" s="25"/>
      <c r="C46" s="25"/>
      <c r="D46" s="26"/>
      <c r="E46" s="43"/>
      <c r="F46" s="43"/>
    </row>
    <row r="47" spans="1:6" x14ac:dyDescent="0.25">
      <c r="A47" s="13"/>
      <c r="B47" s="14"/>
      <c r="C47" s="14"/>
      <c r="D47" s="15"/>
      <c r="E47" s="42"/>
      <c r="F47" s="42"/>
    </row>
    <row r="48" spans="1:6" s="147" customFormat="1" x14ac:dyDescent="0.25">
      <c r="A48" s="141" t="s">
        <v>54</v>
      </c>
      <c r="B48" s="142"/>
      <c r="C48" s="143"/>
      <c r="D48" s="144"/>
      <c r="E48" s="145"/>
      <c r="F48" s="146"/>
    </row>
    <row r="49" spans="1:6" x14ac:dyDescent="0.25">
      <c r="A49" s="2"/>
      <c r="B49" s="2"/>
      <c r="C49" s="23" t="s">
        <v>412</v>
      </c>
      <c r="D49" s="3"/>
      <c r="E49" s="39"/>
      <c r="F49" s="39"/>
    </row>
  </sheetData>
  <pageMargins left="0.7" right="0.7" top="0.75" bottom="0.75" header="0.3" footer="0.3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M55"/>
  <sheetViews>
    <sheetView view="pageBreakPreview" zoomScaleNormal="100" zoomScaleSheetLayoutView="100" workbookViewId="0">
      <selection activeCell="E45" sqref="E45"/>
    </sheetView>
  </sheetViews>
  <sheetFormatPr defaultRowHeight="15" x14ac:dyDescent="0.25"/>
  <cols>
    <col min="2" max="2" width="41.7109375" customWidth="1"/>
    <col min="3" max="3" width="13.42578125" customWidth="1"/>
    <col min="4" max="4" width="10.85546875" bestFit="1" customWidth="1"/>
    <col min="5" max="5" width="13.42578125" customWidth="1"/>
    <col min="6" max="6" width="15.28515625" customWidth="1"/>
    <col min="7" max="8" width="8.85546875" hidden="1" customWidth="1"/>
    <col min="9" max="9" width="12.7109375" hidden="1" customWidth="1"/>
    <col min="13" max="13" width="16.42578125" bestFit="1" customWidth="1"/>
  </cols>
  <sheetData>
    <row r="1" spans="1:9" x14ac:dyDescent="0.25">
      <c r="A1" s="1" t="str">
        <f>'C1.2'!A1</f>
        <v>New Mashifane Park: Installation of Civil Engineering Services: Roads and Stormwater Network</v>
      </c>
      <c r="B1" s="2"/>
      <c r="C1" s="2"/>
      <c r="D1" s="3"/>
      <c r="E1" s="3"/>
      <c r="F1" s="3"/>
    </row>
    <row r="2" spans="1:9" x14ac:dyDescent="0.25">
      <c r="A2" s="1"/>
      <c r="B2" s="2"/>
      <c r="C2" s="2"/>
      <c r="D2" s="3"/>
      <c r="E2" s="3"/>
      <c r="F2" s="3"/>
    </row>
    <row r="3" spans="1:9" x14ac:dyDescent="0.25">
      <c r="A3" s="4" t="str">
        <f>'C1.2'!A3</f>
        <v>Contract No: Contract  "A1"</v>
      </c>
      <c r="B3" s="2"/>
      <c r="C3" s="2"/>
      <c r="D3" s="3"/>
      <c r="E3" s="3"/>
      <c r="F3" s="3"/>
    </row>
    <row r="4" spans="1:9" x14ac:dyDescent="0.25">
      <c r="A4" s="2"/>
      <c r="B4" s="2"/>
      <c r="C4" s="2"/>
      <c r="D4" s="3"/>
      <c r="E4" s="3"/>
      <c r="F4" s="5" t="s">
        <v>56</v>
      </c>
    </row>
    <row r="5" spans="1:9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8" t="s">
        <v>6</v>
      </c>
    </row>
    <row r="6" spans="1:9" ht="25.15" customHeight="1" x14ac:dyDescent="0.25">
      <c r="A6" s="9" t="s">
        <v>57</v>
      </c>
      <c r="B6" s="10" t="s">
        <v>58</v>
      </c>
      <c r="C6" s="16"/>
      <c r="D6" s="12"/>
      <c r="E6" s="12"/>
      <c r="F6" s="12"/>
    </row>
    <row r="7" spans="1:9" x14ac:dyDescent="0.25">
      <c r="A7" s="13"/>
      <c r="B7" s="14"/>
      <c r="C7" s="14"/>
      <c r="D7" s="15"/>
      <c r="E7" s="15"/>
      <c r="F7" s="15"/>
    </row>
    <row r="8" spans="1:9" ht="16.149999999999999" customHeight="1" x14ac:dyDescent="0.25">
      <c r="A8" s="9" t="s">
        <v>59</v>
      </c>
      <c r="B8" s="10" t="s">
        <v>60</v>
      </c>
      <c r="C8" s="16"/>
      <c r="D8" s="12"/>
      <c r="E8" s="12"/>
      <c r="F8" s="12"/>
    </row>
    <row r="9" spans="1:9" x14ac:dyDescent="0.25">
      <c r="A9" s="13"/>
      <c r="B9" s="14"/>
      <c r="C9" s="14"/>
      <c r="D9" s="15"/>
      <c r="E9" s="15"/>
      <c r="F9" s="15"/>
    </row>
    <row r="10" spans="1:9" ht="15" customHeight="1" x14ac:dyDescent="0.25">
      <c r="A10" s="9" t="s">
        <v>61</v>
      </c>
      <c r="B10" s="10" t="s">
        <v>62</v>
      </c>
      <c r="C10" s="16" t="s">
        <v>16</v>
      </c>
      <c r="D10" s="12">
        <v>1</v>
      </c>
      <c r="E10" s="135">
        <v>0</v>
      </c>
      <c r="F10" s="12">
        <f>D10*E10</f>
        <v>0</v>
      </c>
      <c r="I10" s="64">
        <f>F10/2</f>
        <v>0</v>
      </c>
    </row>
    <row r="11" spans="1:9" x14ac:dyDescent="0.25">
      <c r="A11" s="13"/>
      <c r="B11" s="14"/>
      <c r="C11" s="14"/>
      <c r="D11" s="15"/>
      <c r="E11" s="15"/>
      <c r="F11" s="15"/>
    </row>
    <row r="12" spans="1:9" x14ac:dyDescent="0.25">
      <c r="A12" s="33" t="s">
        <v>492</v>
      </c>
      <c r="B12" s="34" t="s">
        <v>493</v>
      </c>
      <c r="C12" s="16" t="s">
        <v>16</v>
      </c>
      <c r="D12" s="12">
        <v>1</v>
      </c>
      <c r="E12" s="135">
        <v>0</v>
      </c>
      <c r="F12" s="12">
        <f>D12*E12</f>
        <v>0</v>
      </c>
    </row>
    <row r="13" spans="1:9" x14ac:dyDescent="0.25">
      <c r="A13" s="36"/>
      <c r="B13" s="37"/>
      <c r="C13" s="37"/>
      <c r="D13" s="38"/>
      <c r="E13" s="38"/>
      <c r="F13" s="38"/>
    </row>
    <row r="14" spans="1:9" ht="13.9" customHeight="1" x14ac:dyDescent="0.25">
      <c r="A14" s="9" t="s">
        <v>63</v>
      </c>
      <c r="B14" s="10" t="s">
        <v>64</v>
      </c>
      <c r="C14" s="16" t="s">
        <v>11</v>
      </c>
      <c r="D14" s="12">
        <v>12</v>
      </c>
      <c r="E14" s="135">
        <v>0</v>
      </c>
      <c r="F14" s="12">
        <f>D14*E14</f>
        <v>0</v>
      </c>
    </row>
    <row r="15" spans="1:9" x14ac:dyDescent="0.25">
      <c r="A15" s="13"/>
      <c r="B15" s="14"/>
      <c r="C15" s="14"/>
      <c r="D15" s="15"/>
      <c r="E15" s="15"/>
      <c r="F15" s="15"/>
    </row>
    <row r="16" spans="1:9" ht="13.15" customHeight="1" x14ac:dyDescent="0.25">
      <c r="A16" s="9" t="s">
        <v>65</v>
      </c>
      <c r="B16" s="10" t="s">
        <v>66</v>
      </c>
      <c r="C16" s="16" t="s">
        <v>67</v>
      </c>
      <c r="D16" s="12">
        <v>36</v>
      </c>
      <c r="E16" s="135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15"/>
      <c r="F17" s="15"/>
    </row>
    <row r="18" spans="1:6" x14ac:dyDescent="0.25">
      <c r="A18" s="24" t="s">
        <v>838</v>
      </c>
      <c r="B18" s="25" t="s">
        <v>845</v>
      </c>
      <c r="C18" s="25" t="s">
        <v>839</v>
      </c>
      <c r="D18" s="26">
        <v>1</v>
      </c>
      <c r="E18" s="26">
        <v>0</v>
      </c>
      <c r="F18" s="26">
        <f>SUM(E18)</f>
        <v>0</v>
      </c>
    </row>
    <row r="19" spans="1:6" x14ac:dyDescent="0.25">
      <c r="A19" s="13"/>
      <c r="B19" s="14"/>
      <c r="C19" s="14"/>
      <c r="D19" s="15"/>
      <c r="E19" s="15"/>
      <c r="F19" s="15"/>
    </row>
    <row r="20" spans="1:6" ht="30.6" customHeight="1" x14ac:dyDescent="0.25">
      <c r="A20" s="9"/>
      <c r="B20" s="195" t="s">
        <v>51</v>
      </c>
      <c r="C20" s="219" t="s">
        <v>52</v>
      </c>
      <c r="D20" s="216">
        <f>SUM(F18)</f>
        <v>0</v>
      </c>
      <c r="E20" s="229">
        <v>0</v>
      </c>
      <c r="F20" s="382">
        <f>D20*E20</f>
        <v>0</v>
      </c>
    </row>
    <row r="21" spans="1:6" x14ac:dyDescent="0.25">
      <c r="A21" s="13"/>
      <c r="B21" s="14"/>
      <c r="C21" s="14"/>
      <c r="D21" s="15"/>
      <c r="E21" s="15"/>
      <c r="F21" s="15"/>
    </row>
    <row r="22" spans="1:6" x14ac:dyDescent="0.25">
      <c r="A22" s="24"/>
      <c r="B22" s="25" t="s">
        <v>846</v>
      </c>
      <c r="C22" s="11" t="s">
        <v>114</v>
      </c>
      <c r="D22" s="378">
        <v>100</v>
      </c>
      <c r="E22" s="26">
        <v>0</v>
      </c>
      <c r="F22" s="26">
        <f>SUM(D22*E22)</f>
        <v>0</v>
      </c>
    </row>
    <row r="23" spans="1:6" x14ac:dyDescent="0.25">
      <c r="A23" s="13"/>
      <c r="B23" s="14" t="s">
        <v>840</v>
      </c>
      <c r="C23" s="374"/>
      <c r="D23" s="379"/>
      <c r="E23" s="15"/>
      <c r="F23" s="15"/>
    </row>
    <row r="24" spans="1:6" x14ac:dyDescent="0.25">
      <c r="A24" s="13"/>
      <c r="B24" s="14"/>
      <c r="C24" s="374"/>
      <c r="D24" s="379"/>
      <c r="E24" s="15"/>
      <c r="F24" s="15"/>
    </row>
    <row r="25" spans="1:6" x14ac:dyDescent="0.25">
      <c r="A25" s="24"/>
      <c r="B25" s="25" t="s">
        <v>847</v>
      </c>
      <c r="C25" s="11" t="s">
        <v>114</v>
      </c>
      <c r="D25" s="378">
        <v>1</v>
      </c>
      <c r="E25" s="26">
        <v>0</v>
      </c>
      <c r="F25" s="26">
        <f>SUM(D25*E25)</f>
        <v>0</v>
      </c>
    </row>
    <row r="26" spans="1:6" x14ac:dyDescent="0.25">
      <c r="A26" s="13"/>
      <c r="B26" s="14"/>
      <c r="C26" s="374"/>
      <c r="D26" s="379"/>
      <c r="E26" s="15"/>
      <c r="F26" s="15"/>
    </row>
    <row r="27" spans="1:6" x14ac:dyDescent="0.25">
      <c r="A27" s="24"/>
      <c r="B27" s="25" t="s">
        <v>848</v>
      </c>
      <c r="C27" s="11" t="s">
        <v>114</v>
      </c>
      <c r="D27" s="378">
        <v>20</v>
      </c>
      <c r="E27" s="26">
        <v>0</v>
      </c>
      <c r="F27" s="26">
        <f>SUM(D27*E27)</f>
        <v>0</v>
      </c>
    </row>
    <row r="28" spans="1:6" x14ac:dyDescent="0.25">
      <c r="A28" s="13"/>
      <c r="B28" s="14"/>
      <c r="C28" s="374"/>
      <c r="D28" s="379"/>
      <c r="E28" s="15"/>
      <c r="F28" s="15"/>
    </row>
    <row r="29" spans="1:6" ht="16.899999999999999" customHeight="1" x14ac:dyDescent="0.25">
      <c r="A29" s="24"/>
      <c r="B29" s="25" t="s">
        <v>849</v>
      </c>
      <c r="C29" s="11" t="s">
        <v>114</v>
      </c>
      <c r="D29" s="378">
        <v>1</v>
      </c>
      <c r="E29" s="26">
        <v>0</v>
      </c>
      <c r="F29" s="26">
        <f>SUM(D29*E29)</f>
        <v>0</v>
      </c>
    </row>
    <row r="30" spans="1:6" ht="24.4" customHeight="1" x14ac:dyDescent="0.25">
      <c r="A30" s="13"/>
      <c r="B30" s="14" t="s">
        <v>841</v>
      </c>
      <c r="C30" s="374"/>
      <c r="D30" s="379"/>
      <c r="E30" s="15"/>
      <c r="F30" s="15"/>
    </row>
    <row r="31" spans="1:6" x14ac:dyDescent="0.25">
      <c r="A31" s="24"/>
      <c r="B31" s="25" t="s">
        <v>850</v>
      </c>
      <c r="C31" s="11" t="s">
        <v>114</v>
      </c>
      <c r="D31" s="378">
        <v>1</v>
      </c>
      <c r="E31" s="26">
        <v>0</v>
      </c>
      <c r="F31" s="26">
        <f>SUM(D31*E31)</f>
        <v>0</v>
      </c>
    </row>
    <row r="32" spans="1:6" x14ac:dyDescent="0.25">
      <c r="A32" s="13"/>
      <c r="B32" s="14"/>
      <c r="C32" s="374"/>
      <c r="D32" s="379"/>
      <c r="E32" s="15"/>
      <c r="F32" s="15"/>
    </row>
    <row r="33" spans="1:6" x14ac:dyDescent="0.25">
      <c r="A33" s="24"/>
      <c r="B33" s="25" t="s">
        <v>851</v>
      </c>
      <c r="C33" s="11" t="s">
        <v>114</v>
      </c>
      <c r="D33" s="378">
        <v>10</v>
      </c>
      <c r="E33" s="26">
        <v>0</v>
      </c>
      <c r="F33" s="26">
        <f>SUM(D33*E33)</f>
        <v>0</v>
      </c>
    </row>
    <row r="34" spans="1:6" x14ac:dyDescent="0.25">
      <c r="A34" s="13"/>
      <c r="B34" s="14"/>
      <c r="C34" s="374"/>
      <c r="D34" s="379"/>
      <c r="E34" s="15"/>
      <c r="F34" s="15"/>
    </row>
    <row r="35" spans="1:6" x14ac:dyDescent="0.25">
      <c r="A35" s="24"/>
      <c r="B35" s="25" t="s">
        <v>852</v>
      </c>
      <c r="C35" s="11" t="s">
        <v>114</v>
      </c>
      <c r="D35" s="378">
        <v>2</v>
      </c>
      <c r="E35" s="26">
        <v>0</v>
      </c>
      <c r="F35" s="26">
        <f>SUM(D35*E35)</f>
        <v>0</v>
      </c>
    </row>
    <row r="36" spans="1:6" x14ac:dyDescent="0.25">
      <c r="A36" s="13"/>
      <c r="B36" s="14" t="s">
        <v>842</v>
      </c>
      <c r="C36" s="14"/>
      <c r="D36" s="379"/>
      <c r="E36" s="15"/>
      <c r="F36" s="15"/>
    </row>
    <row r="37" spans="1:6" x14ac:dyDescent="0.25">
      <c r="A37" s="13"/>
      <c r="B37" s="14"/>
      <c r="C37" s="14"/>
      <c r="D37" s="379"/>
      <c r="E37" s="15"/>
      <c r="F37" s="15"/>
    </row>
    <row r="38" spans="1:6" x14ac:dyDescent="0.25">
      <c r="A38" s="24"/>
      <c r="B38" s="25" t="s">
        <v>853</v>
      </c>
      <c r="C38" s="11" t="s">
        <v>114</v>
      </c>
      <c r="D38" s="378">
        <v>1</v>
      </c>
      <c r="E38" s="26">
        <v>0</v>
      </c>
      <c r="F38" s="26">
        <f>SUM(D38*E38)</f>
        <v>0</v>
      </c>
    </row>
    <row r="39" spans="1:6" x14ac:dyDescent="0.25">
      <c r="A39" s="13"/>
      <c r="B39" s="14" t="s">
        <v>843</v>
      </c>
      <c r="C39" s="374"/>
      <c r="D39" s="379"/>
      <c r="E39" s="15"/>
      <c r="F39" s="15"/>
    </row>
    <row r="40" spans="1:6" x14ac:dyDescent="0.25">
      <c r="A40" s="24"/>
      <c r="B40" s="25"/>
      <c r="C40" s="11"/>
      <c r="D40" s="378"/>
      <c r="E40" s="26"/>
      <c r="F40" s="26"/>
    </row>
    <row r="41" spans="1:6" x14ac:dyDescent="0.25">
      <c r="A41" s="13"/>
      <c r="B41" s="14"/>
      <c r="C41" s="374"/>
      <c r="D41" s="379"/>
      <c r="E41" s="15"/>
      <c r="F41" s="15"/>
    </row>
    <row r="42" spans="1:6" x14ac:dyDescent="0.25">
      <c r="A42" s="24"/>
      <c r="B42" s="25" t="s">
        <v>855</v>
      </c>
      <c r="C42" s="11" t="s">
        <v>114</v>
      </c>
      <c r="D42" s="378">
        <v>15</v>
      </c>
      <c r="E42" s="26">
        <v>0</v>
      </c>
      <c r="F42" s="26">
        <f>SUM(D42*E42)</f>
        <v>0</v>
      </c>
    </row>
    <row r="43" spans="1:6" x14ac:dyDescent="0.25">
      <c r="A43" s="13"/>
      <c r="B43" s="49"/>
      <c r="C43" s="13"/>
      <c r="D43" s="380"/>
      <c r="E43" s="86"/>
      <c r="F43" s="210"/>
    </row>
    <row r="44" spans="1:6" x14ac:dyDescent="0.25">
      <c r="A44" s="9"/>
      <c r="B44" s="195" t="s">
        <v>854</v>
      </c>
      <c r="C44" s="219" t="s">
        <v>114</v>
      </c>
      <c r="D44" s="381">
        <v>12</v>
      </c>
      <c r="E44" s="87">
        <v>0</v>
      </c>
      <c r="F44" s="209">
        <f>SUM(D44*E44)</f>
        <v>0</v>
      </c>
    </row>
    <row r="45" spans="1:6" x14ac:dyDescent="0.25">
      <c r="A45" s="13"/>
      <c r="B45" s="49" t="s">
        <v>844</v>
      </c>
      <c r="C45" s="13"/>
      <c r="D45" s="50"/>
      <c r="E45" s="86"/>
      <c r="F45" s="210"/>
    </row>
    <row r="46" spans="1:6" x14ac:dyDescent="0.25">
      <c r="A46" s="24"/>
      <c r="B46" s="197"/>
      <c r="C46" s="24"/>
      <c r="D46" s="223"/>
      <c r="E46" s="91"/>
      <c r="F46" s="232"/>
    </row>
    <row r="47" spans="1:6" x14ac:dyDescent="0.25">
      <c r="A47" s="13"/>
      <c r="B47" s="49"/>
      <c r="C47" s="13"/>
      <c r="D47" s="50"/>
      <c r="E47" s="86"/>
      <c r="F47" s="210"/>
    </row>
    <row r="48" spans="1:6" x14ac:dyDescent="0.25">
      <c r="A48" s="24"/>
      <c r="B48" s="197"/>
      <c r="C48" s="24"/>
      <c r="D48" s="223"/>
      <c r="E48" s="91"/>
      <c r="F48" s="232"/>
    </row>
    <row r="49" spans="1:13" x14ac:dyDescent="0.25">
      <c r="A49" s="13"/>
      <c r="B49" s="49"/>
      <c r="C49" s="13"/>
      <c r="D49" s="50"/>
      <c r="E49" s="86"/>
      <c r="F49" s="210"/>
    </row>
    <row r="50" spans="1:13" x14ac:dyDescent="0.25">
      <c r="A50" s="24"/>
      <c r="B50" s="197"/>
      <c r="C50" s="24"/>
      <c r="D50" s="223"/>
      <c r="E50" s="91"/>
      <c r="F50" s="232"/>
    </row>
    <row r="51" spans="1:13" x14ac:dyDescent="0.25">
      <c r="A51" s="13"/>
      <c r="B51" s="49"/>
      <c r="C51" s="13"/>
      <c r="D51" s="50"/>
      <c r="E51" s="86"/>
      <c r="F51" s="210"/>
    </row>
    <row r="52" spans="1:13" x14ac:dyDescent="0.25">
      <c r="A52" s="24"/>
      <c r="B52" s="197"/>
      <c r="C52" s="24"/>
      <c r="D52" s="223"/>
      <c r="E52" s="91"/>
      <c r="F52" s="232"/>
    </row>
    <row r="53" spans="1:13" x14ac:dyDescent="0.25">
      <c r="A53" s="13"/>
      <c r="B53" s="14"/>
      <c r="C53" s="14"/>
      <c r="D53" s="15"/>
      <c r="E53" s="15"/>
      <c r="F53" s="15"/>
    </row>
    <row r="54" spans="1:13" s="147" customFormat="1" x14ac:dyDescent="0.25">
      <c r="A54" s="141" t="s">
        <v>54</v>
      </c>
      <c r="B54" s="142"/>
      <c r="C54" s="143"/>
      <c r="D54" s="144"/>
      <c r="E54" s="144"/>
      <c r="F54" s="186">
        <f>SUM(F6:F53)</f>
        <v>0</v>
      </c>
      <c r="M54" s="354">
        <v>16850088.059999999</v>
      </c>
    </row>
    <row r="55" spans="1:13" x14ac:dyDescent="0.25">
      <c r="A55" s="2"/>
      <c r="B55" s="2"/>
      <c r="C55" s="23" t="s">
        <v>68</v>
      </c>
      <c r="D55" s="3"/>
      <c r="E55" s="3"/>
      <c r="F55" s="3"/>
    </row>
  </sheetData>
  <pageMargins left="0.7" right="0.7" top="0.75" bottom="0.75" header="0.3" footer="0.3"/>
  <pageSetup paperSize="9" scale="8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  <pageSetUpPr fitToPage="1"/>
  </sheetPr>
  <dimension ref="A1:F119"/>
  <sheetViews>
    <sheetView view="pageBreakPreview" topLeftCell="A103" zoomScaleNormal="100" zoomScaleSheetLayoutView="100" workbookViewId="0">
      <selection activeCell="D115" sqref="D115"/>
    </sheetView>
  </sheetViews>
  <sheetFormatPr defaultRowHeight="15" x14ac:dyDescent="0.25"/>
  <cols>
    <col min="2" max="2" width="56.140625" customWidth="1"/>
    <col min="4" max="4" width="13.85546875" customWidth="1"/>
    <col min="5" max="5" width="15.85546875" customWidth="1"/>
    <col min="6" max="6" width="17.28515625" style="45" customWidth="1"/>
  </cols>
  <sheetData>
    <row r="1" spans="1:6" x14ac:dyDescent="0.25">
      <c r="A1" s="1" t="str">
        <f>'C1.3 '!A1</f>
        <v>New Mashifane Park: Installation of Civil Engineering Services: Roads and Stormwater Network</v>
      </c>
      <c r="B1" s="2"/>
      <c r="C1" s="2"/>
      <c r="D1" s="3"/>
      <c r="E1" s="3"/>
      <c r="F1" s="39"/>
    </row>
    <row r="2" spans="1:6" x14ac:dyDescent="0.25">
      <c r="A2" s="1"/>
      <c r="B2" s="2"/>
      <c r="C2" s="2"/>
      <c r="D2" s="3"/>
      <c r="E2" s="3"/>
      <c r="F2" s="39"/>
    </row>
    <row r="3" spans="1:6" x14ac:dyDescent="0.25">
      <c r="A3" s="4" t="str">
        <f>'C1.3 '!A3</f>
        <v>Contract No: Contract  "A1"</v>
      </c>
      <c r="B3" s="2"/>
      <c r="C3" s="2"/>
      <c r="D3" s="3"/>
      <c r="E3" s="3"/>
      <c r="F3" s="39"/>
    </row>
    <row r="4" spans="1:6" s="241" customFormat="1" x14ac:dyDescent="0.25">
      <c r="A4" s="394" t="s">
        <v>232</v>
      </c>
      <c r="B4" s="394"/>
      <c r="C4" s="394"/>
      <c r="D4" s="394"/>
      <c r="E4" s="394"/>
      <c r="F4" s="394"/>
    </row>
    <row r="5" spans="1:6" s="147" customFormat="1" ht="15" customHeight="1" x14ac:dyDescent="0.25">
      <c r="A5" s="172" t="s">
        <v>177</v>
      </c>
      <c r="B5" s="172" t="s">
        <v>178</v>
      </c>
      <c r="C5" s="172" t="s">
        <v>179</v>
      </c>
      <c r="D5" s="173" t="s">
        <v>180</v>
      </c>
      <c r="E5" s="173" t="s">
        <v>181</v>
      </c>
      <c r="F5" s="175" t="s">
        <v>182</v>
      </c>
    </row>
    <row r="6" spans="1:6" x14ac:dyDescent="0.25">
      <c r="A6" s="9" t="s">
        <v>122</v>
      </c>
      <c r="B6" s="10" t="s">
        <v>123</v>
      </c>
      <c r="C6" s="16"/>
      <c r="D6" s="12"/>
      <c r="E6" s="12"/>
      <c r="F6" s="41"/>
    </row>
    <row r="7" spans="1:6" x14ac:dyDescent="0.25">
      <c r="A7" s="13"/>
      <c r="B7" s="14"/>
      <c r="C7" s="14"/>
      <c r="D7" s="15"/>
      <c r="E7" s="15"/>
      <c r="F7" s="42"/>
    </row>
    <row r="8" spans="1:6" x14ac:dyDescent="0.25">
      <c r="A8" s="9" t="s">
        <v>124</v>
      </c>
      <c r="B8" s="10" t="s">
        <v>125</v>
      </c>
      <c r="C8" s="16"/>
      <c r="D8" s="12"/>
      <c r="E8" s="12"/>
      <c r="F8" s="41"/>
    </row>
    <row r="9" spans="1:6" x14ac:dyDescent="0.25">
      <c r="A9" s="13" t="s">
        <v>124</v>
      </c>
      <c r="B9" s="14" t="s">
        <v>126</v>
      </c>
      <c r="C9" s="14"/>
      <c r="D9" s="15"/>
      <c r="E9" s="15"/>
      <c r="F9" s="42"/>
    </row>
    <row r="10" spans="1:6" x14ac:dyDescent="0.25">
      <c r="A10" s="9" t="s">
        <v>124</v>
      </c>
      <c r="B10" s="10" t="s">
        <v>127</v>
      </c>
      <c r="C10" s="16"/>
      <c r="D10" s="12"/>
      <c r="E10" s="32"/>
      <c r="F10" s="41"/>
    </row>
    <row r="11" spans="1:6" x14ac:dyDescent="0.25">
      <c r="A11" s="13" t="s">
        <v>124</v>
      </c>
      <c r="B11" s="14" t="s">
        <v>128</v>
      </c>
      <c r="C11" s="14"/>
      <c r="D11" s="15"/>
      <c r="E11" s="15"/>
      <c r="F11" s="42"/>
    </row>
    <row r="12" spans="1:6" x14ac:dyDescent="0.25">
      <c r="A12" s="9" t="s">
        <v>124</v>
      </c>
      <c r="B12" s="10" t="s">
        <v>129</v>
      </c>
      <c r="C12" s="16"/>
      <c r="D12" s="12"/>
      <c r="E12" s="32"/>
      <c r="F12" s="41"/>
    </row>
    <row r="13" spans="1:6" x14ac:dyDescent="0.25">
      <c r="A13" s="13" t="s">
        <v>124</v>
      </c>
      <c r="B13" s="14" t="s">
        <v>130</v>
      </c>
      <c r="C13" s="14"/>
      <c r="D13" s="15"/>
      <c r="E13" s="15"/>
      <c r="F13" s="42"/>
    </row>
    <row r="14" spans="1:6" x14ac:dyDescent="0.25">
      <c r="A14" s="9" t="s">
        <v>124</v>
      </c>
      <c r="B14" s="10" t="s">
        <v>131</v>
      </c>
      <c r="C14" s="16"/>
      <c r="D14" s="12"/>
      <c r="E14" s="32"/>
      <c r="F14" s="41"/>
    </row>
    <row r="15" spans="1:6" x14ac:dyDescent="0.25">
      <c r="A15" s="13" t="s">
        <v>124</v>
      </c>
      <c r="B15" s="14" t="s">
        <v>132</v>
      </c>
      <c r="C15" s="14"/>
      <c r="D15" s="15"/>
      <c r="E15" s="15"/>
      <c r="F15" s="42"/>
    </row>
    <row r="16" spans="1:6" x14ac:dyDescent="0.25">
      <c r="A16" s="24" t="s">
        <v>124</v>
      </c>
      <c r="B16" s="25" t="s">
        <v>133</v>
      </c>
      <c r="C16" s="25"/>
      <c r="D16" s="26"/>
      <c r="E16" s="26"/>
      <c r="F16" s="43"/>
    </row>
    <row r="17" spans="1:6" x14ac:dyDescent="0.25">
      <c r="A17" s="13" t="s">
        <v>124</v>
      </c>
      <c r="B17" s="14" t="s">
        <v>134</v>
      </c>
      <c r="C17" s="14"/>
      <c r="D17" s="15"/>
      <c r="E17" s="15"/>
      <c r="F17" s="42"/>
    </row>
    <row r="18" spans="1:6" x14ac:dyDescent="0.25">
      <c r="A18" s="24" t="s">
        <v>124</v>
      </c>
      <c r="B18" s="25" t="s">
        <v>135</v>
      </c>
      <c r="C18" s="25"/>
      <c r="D18" s="26"/>
      <c r="E18" s="26"/>
      <c r="F18" s="43"/>
    </row>
    <row r="19" spans="1:6" x14ac:dyDescent="0.25">
      <c r="A19" s="13" t="s">
        <v>124</v>
      </c>
      <c r="B19" s="14" t="s">
        <v>136</v>
      </c>
      <c r="C19" s="14"/>
      <c r="D19" s="15"/>
      <c r="E19" s="15"/>
      <c r="F19" s="42"/>
    </row>
    <row r="20" spans="1:6" x14ac:dyDescent="0.25">
      <c r="A20" s="24"/>
      <c r="B20" s="25"/>
      <c r="C20" s="25"/>
      <c r="D20" s="26"/>
      <c r="E20" s="26"/>
      <c r="F20" s="43"/>
    </row>
    <row r="21" spans="1:6" x14ac:dyDescent="0.25">
      <c r="A21" s="13" t="s">
        <v>137</v>
      </c>
      <c r="B21" s="14" t="s">
        <v>138</v>
      </c>
      <c r="C21" s="14" t="s">
        <v>139</v>
      </c>
      <c r="D21" s="15">
        <v>40</v>
      </c>
      <c r="E21" s="15">
        <v>0</v>
      </c>
      <c r="F21" s="65">
        <f>D21*E21</f>
        <v>0</v>
      </c>
    </row>
    <row r="22" spans="1:6" x14ac:dyDescent="0.25">
      <c r="A22" s="24"/>
      <c r="B22" s="25"/>
      <c r="C22" s="25"/>
      <c r="D22" s="26"/>
      <c r="E22" s="26"/>
      <c r="F22" s="43"/>
    </row>
    <row r="23" spans="1:6" x14ac:dyDescent="0.25">
      <c r="A23" s="13" t="s">
        <v>140</v>
      </c>
      <c r="B23" s="14" t="s">
        <v>141</v>
      </c>
      <c r="C23" s="14" t="s">
        <v>139</v>
      </c>
      <c r="D23" s="15">
        <v>40</v>
      </c>
      <c r="E23" s="372" t="s">
        <v>452</v>
      </c>
      <c r="F23" s="373" t="s">
        <v>452</v>
      </c>
    </row>
    <row r="24" spans="1:6" x14ac:dyDescent="0.25">
      <c r="A24" s="24"/>
      <c r="B24" s="25"/>
      <c r="C24" s="25"/>
      <c r="D24" s="26"/>
      <c r="E24" s="26"/>
      <c r="F24" s="43"/>
    </row>
    <row r="25" spans="1:6" x14ac:dyDescent="0.25">
      <c r="A25" s="13" t="s">
        <v>142</v>
      </c>
      <c r="B25" s="14" t="s">
        <v>143</v>
      </c>
      <c r="C25" s="14" t="s">
        <v>139</v>
      </c>
      <c r="D25" s="15">
        <v>15</v>
      </c>
      <c r="E25" s="372" t="s">
        <v>452</v>
      </c>
      <c r="F25" s="373" t="s">
        <v>452</v>
      </c>
    </row>
    <row r="26" spans="1:6" x14ac:dyDescent="0.25">
      <c r="A26" s="24"/>
      <c r="B26" s="25"/>
      <c r="C26" s="25"/>
      <c r="D26" s="26"/>
      <c r="E26" s="26"/>
      <c r="F26" s="43"/>
    </row>
    <row r="27" spans="1:6" x14ac:dyDescent="0.25">
      <c r="A27" s="13" t="s">
        <v>144</v>
      </c>
      <c r="B27" s="14" t="s">
        <v>145</v>
      </c>
      <c r="C27" s="14" t="s">
        <v>146</v>
      </c>
      <c r="D27" s="15">
        <v>9</v>
      </c>
      <c r="E27" s="15">
        <v>0</v>
      </c>
      <c r="F27" s="65">
        <f>D27*E27</f>
        <v>0</v>
      </c>
    </row>
    <row r="28" spans="1:6" x14ac:dyDescent="0.25">
      <c r="A28" s="24"/>
      <c r="B28" s="25"/>
      <c r="C28" s="25"/>
      <c r="D28" s="26"/>
      <c r="E28" s="26"/>
      <c r="F28" s="43"/>
    </row>
    <row r="29" spans="1:6" x14ac:dyDescent="0.25">
      <c r="A29" s="13" t="s">
        <v>147</v>
      </c>
      <c r="B29" s="14" t="s">
        <v>148</v>
      </c>
      <c r="C29" s="14" t="s">
        <v>139</v>
      </c>
      <c r="D29" s="15">
        <v>15</v>
      </c>
      <c r="E29" s="15">
        <v>0</v>
      </c>
      <c r="F29" s="65">
        <f>D29*E29</f>
        <v>0</v>
      </c>
    </row>
    <row r="30" spans="1:6" x14ac:dyDescent="0.25">
      <c r="A30" s="24"/>
      <c r="B30" s="25"/>
      <c r="C30" s="25"/>
      <c r="D30" s="26"/>
      <c r="E30" s="26"/>
      <c r="F30" s="43"/>
    </row>
    <row r="31" spans="1:6" x14ac:dyDescent="0.25">
      <c r="A31" s="13" t="s">
        <v>149</v>
      </c>
      <c r="B31" s="14" t="s">
        <v>150</v>
      </c>
      <c r="C31" s="14" t="s">
        <v>146</v>
      </c>
      <c r="D31" s="15">
        <v>1</v>
      </c>
      <c r="E31" s="372" t="s">
        <v>452</v>
      </c>
      <c r="F31" s="373" t="s">
        <v>452</v>
      </c>
    </row>
    <row r="32" spans="1:6" x14ac:dyDescent="0.25">
      <c r="A32" s="24" t="s">
        <v>124</v>
      </c>
      <c r="B32" s="25" t="s">
        <v>151</v>
      </c>
      <c r="C32" s="25"/>
      <c r="D32" s="26"/>
      <c r="E32" s="26"/>
      <c r="F32" s="43"/>
    </row>
    <row r="33" spans="1:6" x14ac:dyDescent="0.25">
      <c r="A33" s="13" t="s">
        <v>124</v>
      </c>
      <c r="B33" s="14" t="s">
        <v>152</v>
      </c>
      <c r="C33" s="14"/>
      <c r="D33" s="15"/>
      <c r="E33" s="15"/>
      <c r="F33" s="42"/>
    </row>
    <row r="34" spans="1:6" x14ac:dyDescent="0.25">
      <c r="A34" s="24"/>
      <c r="B34" s="25"/>
      <c r="C34" s="25"/>
      <c r="D34" s="26"/>
      <c r="E34" s="26"/>
      <c r="F34" s="43"/>
    </row>
    <row r="35" spans="1:6" x14ac:dyDescent="0.25">
      <c r="A35" s="13" t="s">
        <v>153</v>
      </c>
      <c r="B35" s="14" t="s">
        <v>154</v>
      </c>
      <c r="C35" s="14" t="s">
        <v>139</v>
      </c>
      <c r="D35" s="15">
        <v>3</v>
      </c>
      <c r="E35" s="15">
        <v>0</v>
      </c>
      <c r="F35" s="65">
        <f>D35*E35</f>
        <v>0</v>
      </c>
    </row>
    <row r="36" spans="1:6" x14ac:dyDescent="0.25">
      <c r="A36" s="24"/>
      <c r="B36" s="25"/>
      <c r="C36" s="25"/>
      <c r="D36" s="26"/>
      <c r="E36" s="26"/>
      <c r="F36" s="43"/>
    </row>
    <row r="37" spans="1:6" ht="25.5" x14ac:dyDescent="0.25">
      <c r="A37" s="13" t="s">
        <v>155</v>
      </c>
      <c r="B37" s="14" t="s">
        <v>156</v>
      </c>
      <c r="C37" s="14"/>
      <c r="D37" s="15"/>
      <c r="E37" s="15"/>
      <c r="F37" s="42"/>
    </row>
    <row r="38" spans="1:6" x14ac:dyDescent="0.25">
      <c r="A38" s="24"/>
      <c r="B38" s="25"/>
      <c r="C38" s="25"/>
      <c r="D38" s="26"/>
      <c r="E38" s="26"/>
      <c r="F38" s="43"/>
    </row>
    <row r="39" spans="1:6" x14ac:dyDescent="0.25">
      <c r="A39" s="13" t="s">
        <v>157</v>
      </c>
      <c r="B39" s="14" t="s">
        <v>158</v>
      </c>
      <c r="C39" s="14" t="s">
        <v>146</v>
      </c>
      <c r="D39" s="15">
        <v>9</v>
      </c>
      <c r="E39" s="15">
        <v>0</v>
      </c>
      <c r="F39" s="65">
        <f>D39*E39</f>
        <v>0</v>
      </c>
    </row>
    <row r="40" spans="1:6" x14ac:dyDescent="0.25">
      <c r="A40" s="24"/>
      <c r="B40" s="25"/>
      <c r="C40" s="25"/>
      <c r="D40" s="26"/>
      <c r="E40" s="26"/>
      <c r="F40" s="43"/>
    </row>
    <row r="41" spans="1:6" x14ac:dyDescent="0.25">
      <c r="A41" s="13" t="s">
        <v>159</v>
      </c>
      <c r="B41" s="14" t="s">
        <v>160</v>
      </c>
      <c r="C41" s="14" t="s">
        <v>146</v>
      </c>
      <c r="D41" s="15">
        <v>20</v>
      </c>
      <c r="E41" s="15">
        <v>0</v>
      </c>
      <c r="F41" s="65">
        <f>D41*E41</f>
        <v>0</v>
      </c>
    </row>
    <row r="42" spans="1:6" x14ac:dyDescent="0.25">
      <c r="A42" s="24"/>
      <c r="B42" s="25"/>
      <c r="C42" s="25"/>
      <c r="D42" s="26"/>
      <c r="E42" s="26"/>
      <c r="F42" s="43"/>
    </row>
    <row r="43" spans="1:6" x14ac:dyDescent="0.25">
      <c r="A43" s="13" t="s">
        <v>161</v>
      </c>
      <c r="B43" s="14" t="s">
        <v>162</v>
      </c>
      <c r="C43" s="14" t="s">
        <v>146</v>
      </c>
      <c r="D43" s="15">
        <v>1</v>
      </c>
      <c r="E43" s="15">
        <v>0</v>
      </c>
      <c r="F43" s="383" t="s">
        <v>163</v>
      </c>
    </row>
    <row r="44" spans="1:6" x14ac:dyDescent="0.25">
      <c r="A44" s="24"/>
      <c r="B44" s="25"/>
      <c r="C44" s="25"/>
      <c r="D44" s="26"/>
      <c r="E44" s="26"/>
      <c r="F44" s="41"/>
    </row>
    <row r="45" spans="1:6" x14ac:dyDescent="0.25">
      <c r="A45" s="13" t="s">
        <v>164</v>
      </c>
      <c r="B45" s="14" t="s">
        <v>165</v>
      </c>
      <c r="C45" s="14" t="s">
        <v>146</v>
      </c>
      <c r="D45" s="15">
        <v>3</v>
      </c>
      <c r="E45" s="15">
        <v>0</v>
      </c>
      <c r="F45" s="383" t="s">
        <v>163</v>
      </c>
    </row>
    <row r="46" spans="1:6" x14ac:dyDescent="0.25">
      <c r="A46" s="24"/>
      <c r="B46" s="25"/>
      <c r="C46" s="25"/>
      <c r="D46" s="26"/>
      <c r="E46" s="26"/>
      <c r="F46" s="43"/>
    </row>
    <row r="47" spans="1:6" x14ac:dyDescent="0.25">
      <c r="A47" s="13" t="s">
        <v>166</v>
      </c>
      <c r="B47" s="14" t="s">
        <v>167</v>
      </c>
      <c r="C47" s="14" t="s">
        <v>146</v>
      </c>
      <c r="D47" s="15">
        <v>3</v>
      </c>
      <c r="E47" s="15">
        <v>0</v>
      </c>
      <c r="F47" s="65">
        <f>D47*E47</f>
        <v>0</v>
      </c>
    </row>
    <row r="48" spans="1:6" x14ac:dyDescent="0.25">
      <c r="A48" s="24" t="s">
        <v>124</v>
      </c>
      <c r="B48" s="25" t="s">
        <v>168</v>
      </c>
      <c r="C48" s="25"/>
      <c r="D48" s="26"/>
      <c r="E48" s="26"/>
      <c r="F48" s="43"/>
    </row>
    <row r="49" spans="1:6" x14ac:dyDescent="0.25">
      <c r="A49" s="13"/>
      <c r="B49" s="14"/>
      <c r="C49" s="14"/>
      <c r="D49" s="15"/>
      <c r="E49" s="15"/>
      <c r="F49" s="42"/>
    </row>
    <row r="50" spans="1:6" x14ac:dyDescent="0.25">
      <c r="A50" s="24" t="s">
        <v>169</v>
      </c>
      <c r="B50" s="25" t="s">
        <v>170</v>
      </c>
      <c r="C50" s="25" t="s">
        <v>146</v>
      </c>
      <c r="D50" s="26">
        <v>3</v>
      </c>
      <c r="E50" s="26">
        <v>0</v>
      </c>
      <c r="F50" s="43">
        <f>D50*E50</f>
        <v>0</v>
      </c>
    </row>
    <row r="51" spans="1:6" x14ac:dyDescent="0.25">
      <c r="A51" s="13"/>
      <c r="B51" s="14"/>
      <c r="C51" s="14"/>
      <c r="D51" s="15"/>
      <c r="E51" s="15"/>
      <c r="F51" s="42"/>
    </row>
    <row r="52" spans="1:6" x14ac:dyDescent="0.25">
      <c r="A52" s="24" t="s">
        <v>171</v>
      </c>
      <c r="B52" s="25" t="s">
        <v>172</v>
      </c>
      <c r="C52" s="25" t="s">
        <v>146</v>
      </c>
      <c r="D52" s="26">
        <v>1</v>
      </c>
      <c r="E52" s="26">
        <v>0</v>
      </c>
      <c r="F52" s="66">
        <f>D52*E52</f>
        <v>0</v>
      </c>
    </row>
    <row r="53" spans="1:6" x14ac:dyDescent="0.25">
      <c r="A53" s="13"/>
      <c r="B53" s="14"/>
      <c r="C53" s="14"/>
      <c r="D53" s="15"/>
      <c r="E53" s="15"/>
      <c r="F53" s="42"/>
    </row>
    <row r="54" spans="1:6" x14ac:dyDescent="0.25">
      <c r="A54" s="24" t="s">
        <v>173</v>
      </c>
      <c r="B54" s="25" t="s">
        <v>174</v>
      </c>
      <c r="C54" s="25" t="s">
        <v>146</v>
      </c>
      <c r="D54" s="26">
        <v>6</v>
      </c>
      <c r="E54" s="26">
        <v>0</v>
      </c>
      <c r="F54" s="66">
        <f>D54*E54</f>
        <v>0</v>
      </c>
    </row>
    <row r="55" spans="1:6" x14ac:dyDescent="0.25">
      <c r="A55" s="13"/>
      <c r="B55" s="14"/>
      <c r="C55" s="14"/>
      <c r="D55" s="15"/>
      <c r="E55" s="15"/>
      <c r="F55" s="42"/>
    </row>
    <row r="56" spans="1:6" x14ac:dyDescent="0.25">
      <c r="A56" s="24" t="s">
        <v>175</v>
      </c>
      <c r="B56" s="25" t="s">
        <v>176</v>
      </c>
      <c r="C56" s="25" t="s">
        <v>146</v>
      </c>
      <c r="D56" s="26">
        <v>1</v>
      </c>
      <c r="E56" s="26">
        <v>0</v>
      </c>
      <c r="F56" s="66">
        <f>D56*E56</f>
        <v>0</v>
      </c>
    </row>
    <row r="57" spans="1:6" x14ac:dyDescent="0.25">
      <c r="A57" s="13"/>
      <c r="B57" s="14"/>
      <c r="C57" s="14"/>
      <c r="D57" s="15"/>
      <c r="E57" s="15"/>
      <c r="F57" s="42"/>
    </row>
    <row r="58" spans="1:6" x14ac:dyDescent="0.25">
      <c r="A58" s="24"/>
      <c r="B58" s="25"/>
      <c r="C58" s="25"/>
      <c r="D58" s="26"/>
      <c r="E58" s="26"/>
      <c r="F58" s="43"/>
    </row>
    <row r="59" spans="1:6" x14ac:dyDescent="0.25">
      <c r="A59" s="13"/>
      <c r="B59" s="14"/>
      <c r="C59" s="14"/>
      <c r="D59" s="15"/>
      <c r="E59" s="15"/>
      <c r="F59" s="42"/>
    </row>
    <row r="60" spans="1:6" x14ac:dyDescent="0.25">
      <c r="A60" s="24"/>
      <c r="B60" s="25"/>
      <c r="C60" s="25"/>
      <c r="D60" s="26"/>
      <c r="E60" s="26"/>
      <c r="F60" s="43"/>
    </row>
    <row r="61" spans="1:6" x14ac:dyDescent="0.25">
      <c r="A61" s="13"/>
      <c r="B61" s="14"/>
      <c r="C61" s="14"/>
      <c r="D61" s="15"/>
      <c r="E61" s="15"/>
      <c r="F61" s="42"/>
    </row>
    <row r="62" spans="1:6" s="147" customFormat="1" x14ac:dyDescent="0.25">
      <c r="A62" s="141"/>
      <c r="B62" s="142"/>
      <c r="C62" s="143"/>
      <c r="D62" s="144"/>
      <c r="E62" s="144"/>
      <c r="F62" s="146">
        <f>SUM(F6:F61)</f>
        <v>0</v>
      </c>
    </row>
    <row r="63" spans="1:6" s="147" customFormat="1" x14ac:dyDescent="0.25">
      <c r="A63" s="233" t="str">
        <f>A1</f>
        <v>New Mashifane Park: Installation of Civil Engineering Services: Roads and Stormwater Network</v>
      </c>
      <c r="B63" s="234"/>
      <c r="C63" s="235"/>
      <c r="D63" s="236"/>
      <c r="E63" s="236"/>
      <c r="F63" s="237"/>
    </row>
    <row r="64" spans="1:6" s="147" customFormat="1" x14ac:dyDescent="0.25">
      <c r="A64" s="233"/>
      <c r="B64" s="234"/>
      <c r="C64" s="235"/>
      <c r="D64" s="236"/>
      <c r="E64" s="236"/>
      <c r="F64" s="237"/>
    </row>
    <row r="65" spans="1:6" s="147" customFormat="1" x14ac:dyDescent="0.25">
      <c r="A65" s="233" t="str">
        <f>A3</f>
        <v>Contract No: Contract  "A1"</v>
      </c>
      <c r="B65" s="234"/>
      <c r="C65" s="235"/>
      <c r="D65" s="236"/>
      <c r="E65" s="236"/>
      <c r="F65" s="237"/>
    </row>
    <row r="66" spans="1:6" s="241" customFormat="1" x14ac:dyDescent="0.25">
      <c r="A66" s="239"/>
      <c r="B66" s="239"/>
      <c r="C66" s="238"/>
      <c r="D66" s="240"/>
      <c r="E66" s="395" t="str">
        <f>A4</f>
        <v>C1.4 FACILITIES FOR THE ENGINEER</v>
      </c>
      <c r="F66" s="395"/>
    </row>
    <row r="67" spans="1:6" s="147" customFormat="1" x14ac:dyDescent="0.25">
      <c r="A67" s="172" t="s">
        <v>177</v>
      </c>
      <c r="B67" s="172" t="s">
        <v>178</v>
      </c>
      <c r="C67" s="172" t="s">
        <v>179</v>
      </c>
      <c r="D67" s="173" t="s">
        <v>180</v>
      </c>
      <c r="E67" s="173" t="s">
        <v>181</v>
      </c>
      <c r="F67" s="175" t="s">
        <v>182</v>
      </c>
    </row>
    <row r="68" spans="1:6" x14ac:dyDescent="0.25">
      <c r="A68" s="243" t="s">
        <v>124</v>
      </c>
      <c r="B68" s="244" t="s">
        <v>183</v>
      </c>
      <c r="C68" s="245"/>
      <c r="D68" s="246"/>
      <c r="E68" s="246"/>
      <c r="F68" s="247">
        <f>F62</f>
        <v>0</v>
      </c>
    </row>
    <row r="69" spans="1:6" x14ac:dyDescent="0.25">
      <c r="A69" s="13"/>
      <c r="B69" s="14"/>
      <c r="C69" s="14"/>
      <c r="D69" s="15"/>
      <c r="E69" s="15"/>
      <c r="F69" s="42"/>
    </row>
    <row r="70" spans="1:6" x14ac:dyDescent="0.25">
      <c r="A70" s="9" t="s">
        <v>184</v>
      </c>
      <c r="B70" s="10" t="s">
        <v>185</v>
      </c>
      <c r="C70" s="16" t="s">
        <v>146</v>
      </c>
      <c r="D70" s="12">
        <v>5</v>
      </c>
      <c r="E70" s="12">
        <v>0</v>
      </c>
      <c r="F70" s="66">
        <f>D70*E70</f>
        <v>0</v>
      </c>
    </row>
    <row r="71" spans="1:6" x14ac:dyDescent="0.25">
      <c r="A71" s="13" t="s">
        <v>124</v>
      </c>
      <c r="B71" s="14" t="s">
        <v>186</v>
      </c>
      <c r="C71" s="14"/>
      <c r="D71" s="15"/>
      <c r="E71" s="15"/>
      <c r="F71" s="42"/>
    </row>
    <row r="72" spans="1:6" x14ac:dyDescent="0.25">
      <c r="A72" s="9" t="s">
        <v>124</v>
      </c>
      <c r="B72" s="10" t="s">
        <v>187</v>
      </c>
      <c r="C72" s="16"/>
      <c r="D72" s="12"/>
      <c r="E72" s="135"/>
      <c r="F72" s="41"/>
    </row>
    <row r="73" spans="1:6" x14ac:dyDescent="0.25">
      <c r="A73" s="13"/>
      <c r="B73" s="14"/>
      <c r="C73" s="14"/>
      <c r="D73" s="15"/>
      <c r="E73" s="15"/>
      <c r="F73" s="42"/>
    </row>
    <row r="74" spans="1:6" x14ac:dyDescent="0.25">
      <c r="A74" s="9" t="s">
        <v>188</v>
      </c>
      <c r="B74" s="10" t="s">
        <v>189</v>
      </c>
      <c r="C74" s="16" t="s">
        <v>146</v>
      </c>
      <c r="D74" s="12">
        <v>1</v>
      </c>
      <c r="E74" s="135">
        <v>0</v>
      </c>
      <c r="F74" s="66">
        <f>D74*E74</f>
        <v>0</v>
      </c>
    </row>
    <row r="75" spans="1:6" x14ac:dyDescent="0.25">
      <c r="A75" s="13" t="s">
        <v>124</v>
      </c>
      <c r="B75" s="14" t="s">
        <v>190</v>
      </c>
      <c r="C75" s="14"/>
      <c r="D75" s="15"/>
      <c r="E75" s="15"/>
      <c r="F75" s="42"/>
    </row>
    <row r="76" spans="1:6" x14ac:dyDescent="0.25">
      <c r="A76" s="9"/>
      <c r="B76" s="10"/>
      <c r="C76" s="16"/>
      <c r="D76" s="12"/>
      <c r="E76" s="135"/>
      <c r="F76" s="41"/>
    </row>
    <row r="77" spans="1:6" x14ac:dyDescent="0.25">
      <c r="A77" s="13" t="s">
        <v>191</v>
      </c>
      <c r="B77" s="14" t="s">
        <v>192</v>
      </c>
      <c r="C77" s="14" t="s">
        <v>193</v>
      </c>
      <c r="D77" s="15">
        <v>2</v>
      </c>
      <c r="E77" s="15">
        <v>0</v>
      </c>
      <c r="F77" s="66">
        <f>D77*E77</f>
        <v>0</v>
      </c>
    </row>
    <row r="78" spans="1:6" x14ac:dyDescent="0.25">
      <c r="A78" s="24"/>
      <c r="B78" s="25"/>
      <c r="C78" s="25"/>
      <c r="D78" s="26"/>
      <c r="E78" s="26"/>
      <c r="F78" s="43"/>
    </row>
    <row r="79" spans="1:6" x14ac:dyDescent="0.25">
      <c r="A79" s="13" t="s">
        <v>194</v>
      </c>
      <c r="B79" s="14" t="s">
        <v>195</v>
      </c>
      <c r="C79" s="14" t="s">
        <v>146</v>
      </c>
      <c r="D79" s="15">
        <v>1</v>
      </c>
      <c r="E79" s="15">
        <v>0</v>
      </c>
      <c r="F79" s="384" t="s">
        <v>452</v>
      </c>
    </row>
    <row r="80" spans="1:6" x14ac:dyDescent="0.25">
      <c r="A80" s="24"/>
      <c r="B80" s="25" t="s">
        <v>196</v>
      </c>
      <c r="C80" s="25"/>
      <c r="D80" s="26"/>
      <c r="E80" s="26"/>
      <c r="F80" s="43"/>
    </row>
    <row r="81" spans="1:6" x14ac:dyDescent="0.25">
      <c r="A81" s="13"/>
      <c r="B81" s="14"/>
      <c r="C81" s="14"/>
      <c r="D81" s="15"/>
      <c r="E81" s="15"/>
      <c r="F81" s="42"/>
    </row>
    <row r="82" spans="1:6" x14ac:dyDescent="0.25">
      <c r="A82" s="24" t="s">
        <v>197</v>
      </c>
      <c r="B82" s="25" t="s">
        <v>198</v>
      </c>
      <c r="C82" s="25" t="s">
        <v>146</v>
      </c>
      <c r="D82" s="26">
        <v>1</v>
      </c>
      <c r="E82" s="26">
        <v>0</v>
      </c>
      <c r="F82" s="66">
        <f>D82*E82</f>
        <v>0</v>
      </c>
    </row>
    <row r="83" spans="1:6" x14ac:dyDescent="0.25">
      <c r="A83" s="13"/>
      <c r="B83" s="14" t="s">
        <v>199</v>
      </c>
      <c r="C83" s="14"/>
      <c r="D83" s="15"/>
      <c r="E83" s="15"/>
      <c r="F83" s="42"/>
    </row>
    <row r="84" spans="1:6" x14ac:dyDescent="0.25">
      <c r="A84" s="24"/>
      <c r="B84" s="25"/>
      <c r="C84" s="25"/>
      <c r="D84" s="26"/>
      <c r="E84" s="26"/>
      <c r="F84" s="43"/>
    </row>
    <row r="85" spans="1:6" x14ac:dyDescent="0.25">
      <c r="A85" s="13" t="s">
        <v>200</v>
      </c>
      <c r="B85" s="14" t="s">
        <v>201</v>
      </c>
      <c r="C85" s="14" t="s">
        <v>146</v>
      </c>
      <c r="D85" s="15">
        <v>3</v>
      </c>
      <c r="E85" s="15">
        <v>0</v>
      </c>
      <c r="F85" s="66">
        <f>D85*E85</f>
        <v>0</v>
      </c>
    </row>
    <row r="86" spans="1:6" x14ac:dyDescent="0.25">
      <c r="A86" s="24" t="s">
        <v>124</v>
      </c>
      <c r="B86" s="25" t="s">
        <v>202</v>
      </c>
      <c r="C86" s="25"/>
      <c r="D86" s="26"/>
      <c r="E86" s="26"/>
      <c r="F86" s="43"/>
    </row>
    <row r="87" spans="1:6" x14ac:dyDescent="0.25">
      <c r="A87" s="13" t="s">
        <v>124</v>
      </c>
      <c r="B87" s="14" t="s">
        <v>203</v>
      </c>
      <c r="C87" s="14"/>
      <c r="D87" s="15"/>
      <c r="E87" s="15"/>
      <c r="F87" s="42"/>
    </row>
    <row r="88" spans="1:6" x14ac:dyDescent="0.25">
      <c r="A88" s="24"/>
      <c r="B88" s="25"/>
      <c r="C88" s="25"/>
      <c r="D88" s="26"/>
      <c r="E88" s="26"/>
      <c r="F88" s="43"/>
    </row>
    <row r="89" spans="1:6" x14ac:dyDescent="0.25">
      <c r="A89" s="13" t="s">
        <v>204</v>
      </c>
      <c r="B89" s="14" t="s">
        <v>205</v>
      </c>
      <c r="C89" s="14"/>
      <c r="D89" s="15"/>
      <c r="E89" s="15"/>
      <c r="F89" s="42"/>
    </row>
    <row r="90" spans="1:6" x14ac:dyDescent="0.25">
      <c r="A90" s="24"/>
      <c r="B90" s="25" t="s">
        <v>206</v>
      </c>
      <c r="C90" s="25" t="s">
        <v>146</v>
      </c>
      <c r="D90" s="26">
        <v>1</v>
      </c>
      <c r="E90" s="26">
        <v>0</v>
      </c>
      <c r="F90" s="41" t="s">
        <v>452</v>
      </c>
    </row>
    <row r="91" spans="1:6" x14ac:dyDescent="0.25">
      <c r="A91" s="13"/>
      <c r="B91" s="14" t="s">
        <v>207</v>
      </c>
      <c r="C91" s="14"/>
      <c r="D91" s="15"/>
      <c r="E91" s="15"/>
      <c r="F91" s="42"/>
    </row>
    <row r="92" spans="1:6" x14ac:dyDescent="0.25">
      <c r="A92" s="24"/>
      <c r="B92" s="25" t="s">
        <v>208</v>
      </c>
      <c r="C92" s="25"/>
      <c r="D92" s="26"/>
      <c r="E92" s="26"/>
      <c r="F92" s="43"/>
    </row>
    <row r="93" spans="1:6" x14ac:dyDescent="0.25">
      <c r="A93" s="13"/>
      <c r="B93" s="14"/>
      <c r="C93" s="14"/>
      <c r="D93" s="15"/>
      <c r="E93" s="15"/>
      <c r="F93" s="42"/>
    </row>
    <row r="94" spans="1:6" x14ac:dyDescent="0.25">
      <c r="A94" s="24" t="s">
        <v>209</v>
      </c>
      <c r="B94" s="25" t="s">
        <v>210</v>
      </c>
      <c r="C94" s="25" t="s">
        <v>428</v>
      </c>
      <c r="D94" s="26">
        <v>1</v>
      </c>
      <c r="E94" s="26">
        <v>0</v>
      </c>
      <c r="F94" s="43">
        <f>SUM(E94)</f>
        <v>0</v>
      </c>
    </row>
    <row r="95" spans="1:6" x14ac:dyDescent="0.25">
      <c r="A95" s="13"/>
      <c r="B95" s="14"/>
      <c r="C95" s="14"/>
      <c r="D95" s="15"/>
      <c r="E95" s="15"/>
      <c r="F95" s="42"/>
    </row>
    <row r="96" spans="1:6" x14ac:dyDescent="0.25">
      <c r="A96" s="33"/>
      <c r="B96" s="34" t="s">
        <v>211</v>
      </c>
      <c r="C96" s="34" t="s">
        <v>146</v>
      </c>
      <c r="D96" s="35">
        <v>1</v>
      </c>
      <c r="E96" s="35">
        <v>0</v>
      </c>
      <c r="F96" s="66">
        <f>D96*E96</f>
        <v>0</v>
      </c>
    </row>
    <row r="97" spans="1:6" x14ac:dyDescent="0.25">
      <c r="A97" s="13"/>
      <c r="B97" s="14"/>
      <c r="C97" s="14"/>
      <c r="D97" s="15"/>
      <c r="E97" s="15"/>
      <c r="F97" s="42"/>
    </row>
    <row r="98" spans="1:6" x14ac:dyDescent="0.25">
      <c r="A98" s="33"/>
      <c r="B98" s="34" t="s">
        <v>212</v>
      </c>
      <c r="C98" s="34" t="s">
        <v>146</v>
      </c>
      <c r="D98" s="35">
        <v>3</v>
      </c>
      <c r="E98" s="35">
        <v>0</v>
      </c>
      <c r="F98" s="66">
        <f>D98*E98</f>
        <v>0</v>
      </c>
    </row>
    <row r="99" spans="1:6" x14ac:dyDescent="0.25">
      <c r="A99" s="13"/>
      <c r="B99" s="14" t="s">
        <v>213</v>
      </c>
      <c r="C99" s="14"/>
      <c r="D99" s="15"/>
      <c r="E99" s="15"/>
      <c r="F99" s="42"/>
    </row>
    <row r="100" spans="1:6" x14ac:dyDescent="0.25">
      <c r="A100" s="13"/>
      <c r="B100" s="14"/>
      <c r="C100" s="14"/>
      <c r="D100" s="15"/>
      <c r="E100" s="15"/>
      <c r="F100" s="42"/>
    </row>
    <row r="101" spans="1:6" x14ac:dyDescent="0.25">
      <c r="A101" s="33"/>
      <c r="B101" s="34" t="s">
        <v>214</v>
      </c>
      <c r="C101" s="34" t="s">
        <v>146</v>
      </c>
      <c r="D101" s="35">
        <v>3</v>
      </c>
      <c r="E101" s="35">
        <v>0</v>
      </c>
      <c r="F101" s="66">
        <f>D101*E101</f>
        <v>0</v>
      </c>
    </row>
    <row r="102" spans="1:6" x14ac:dyDescent="0.25">
      <c r="A102" s="33"/>
      <c r="B102" s="34" t="s">
        <v>215</v>
      </c>
      <c r="C102" s="34"/>
      <c r="D102" s="35"/>
      <c r="E102" s="35"/>
      <c r="F102" s="60"/>
    </row>
    <row r="103" spans="1:6" x14ac:dyDescent="0.25">
      <c r="A103" s="13"/>
      <c r="B103" s="14"/>
      <c r="C103" s="14"/>
      <c r="D103" s="15"/>
      <c r="E103" s="15"/>
      <c r="F103" s="42"/>
    </row>
    <row r="104" spans="1:6" x14ac:dyDescent="0.25">
      <c r="A104" s="13" t="s">
        <v>216</v>
      </c>
      <c r="B104" s="34" t="s">
        <v>217</v>
      </c>
      <c r="C104" s="34" t="s">
        <v>146</v>
      </c>
      <c r="D104" s="35">
        <v>2</v>
      </c>
      <c r="E104" s="35">
        <v>0</v>
      </c>
      <c r="F104" s="66">
        <f>D104*E104</f>
        <v>0</v>
      </c>
    </row>
    <row r="105" spans="1:6" x14ac:dyDescent="0.25">
      <c r="A105" s="13"/>
      <c r="B105" s="14"/>
      <c r="C105" s="14"/>
      <c r="D105" s="15"/>
      <c r="E105" s="15"/>
      <c r="F105" s="42"/>
    </row>
    <row r="106" spans="1:6" x14ac:dyDescent="0.25">
      <c r="A106" s="24" t="s">
        <v>218</v>
      </c>
      <c r="B106" s="25" t="s">
        <v>219</v>
      </c>
      <c r="C106" s="25" t="s">
        <v>146</v>
      </c>
      <c r="D106" s="127">
        <v>2</v>
      </c>
      <c r="E106" s="127">
        <v>0</v>
      </c>
      <c r="F106" s="242">
        <f>D106*E106</f>
        <v>0</v>
      </c>
    </row>
    <row r="107" spans="1:6" x14ac:dyDescent="0.25">
      <c r="A107" s="13" t="s">
        <v>124</v>
      </c>
      <c r="B107" s="14"/>
      <c r="C107" s="14"/>
      <c r="D107" s="15"/>
      <c r="E107" s="15"/>
      <c r="F107" s="42"/>
    </row>
    <row r="108" spans="1:6" ht="25.5" x14ac:dyDescent="0.25">
      <c r="A108" s="24" t="s">
        <v>220</v>
      </c>
      <c r="B108" s="25" t="s">
        <v>221</v>
      </c>
      <c r="C108" s="25" t="s">
        <v>146</v>
      </c>
      <c r="D108" s="127">
        <v>4</v>
      </c>
      <c r="E108" s="127">
        <v>0</v>
      </c>
      <c r="F108" s="242">
        <f>D108*E108</f>
        <v>0</v>
      </c>
    </row>
    <row r="109" spans="1:6" x14ac:dyDescent="0.25">
      <c r="A109" s="13"/>
      <c r="B109" s="14"/>
      <c r="C109" s="14"/>
      <c r="D109" s="15"/>
      <c r="E109" s="15"/>
      <c r="F109" s="42"/>
    </row>
    <row r="110" spans="1:6" x14ac:dyDescent="0.25">
      <c r="A110" s="13" t="s">
        <v>222</v>
      </c>
      <c r="B110" s="34" t="s">
        <v>223</v>
      </c>
      <c r="C110" s="34"/>
      <c r="D110" s="35"/>
      <c r="E110" s="35"/>
      <c r="F110" s="60"/>
    </row>
    <row r="111" spans="1:6" x14ac:dyDescent="0.25">
      <c r="A111" s="13"/>
      <c r="B111" s="14"/>
      <c r="C111" s="14"/>
      <c r="D111" s="15"/>
      <c r="E111" s="15"/>
      <c r="F111" s="42"/>
    </row>
    <row r="112" spans="1:6" ht="25.5" x14ac:dyDescent="0.25">
      <c r="A112" s="13" t="s">
        <v>224</v>
      </c>
      <c r="B112" s="34" t="s">
        <v>225</v>
      </c>
      <c r="C112" s="34" t="s">
        <v>226</v>
      </c>
      <c r="D112" s="35">
        <v>1</v>
      </c>
      <c r="E112" s="35">
        <v>0</v>
      </c>
      <c r="F112" s="385" t="s">
        <v>452</v>
      </c>
    </row>
    <row r="113" spans="1:6" x14ac:dyDescent="0.25">
      <c r="A113" s="13"/>
      <c r="B113" s="14"/>
      <c r="C113" s="14"/>
      <c r="D113" s="15"/>
      <c r="E113" s="15"/>
      <c r="F113" s="42"/>
    </row>
    <row r="114" spans="1:6" x14ac:dyDescent="0.25">
      <c r="A114" s="13" t="s">
        <v>227</v>
      </c>
      <c r="B114" s="34" t="s">
        <v>228</v>
      </c>
      <c r="C114" s="34" t="s">
        <v>229</v>
      </c>
      <c r="D114" s="35">
        <v>12</v>
      </c>
      <c r="E114" s="35">
        <v>0</v>
      </c>
      <c r="F114" s="385" t="s">
        <v>452</v>
      </c>
    </row>
    <row r="115" spans="1:6" x14ac:dyDescent="0.25">
      <c r="A115" s="13"/>
      <c r="B115" s="14"/>
      <c r="C115" s="14"/>
      <c r="D115" s="15"/>
      <c r="E115" s="35"/>
      <c r="F115" s="42"/>
    </row>
    <row r="116" spans="1:6" x14ac:dyDescent="0.25">
      <c r="A116" s="13"/>
      <c r="B116" s="34" t="s">
        <v>230</v>
      </c>
      <c r="C116" s="34" t="s">
        <v>229</v>
      </c>
      <c r="D116" s="35">
        <v>12</v>
      </c>
      <c r="E116" s="35">
        <v>0</v>
      </c>
      <c r="F116" s="60">
        <f>D116*E116</f>
        <v>0</v>
      </c>
    </row>
    <row r="117" spans="1:6" x14ac:dyDescent="0.25">
      <c r="A117" s="13"/>
      <c r="B117" s="14"/>
      <c r="C117" s="14"/>
      <c r="D117" s="15"/>
      <c r="E117" s="15"/>
      <c r="F117" s="42"/>
    </row>
    <row r="118" spans="1:6" x14ac:dyDescent="0.25">
      <c r="A118" s="13"/>
      <c r="B118" s="34" t="s">
        <v>231</v>
      </c>
      <c r="C118" s="34" t="s">
        <v>11</v>
      </c>
      <c r="D118" s="35">
        <v>12</v>
      </c>
      <c r="E118" s="35">
        <v>0</v>
      </c>
      <c r="F118" s="66">
        <f>D118*E118</f>
        <v>0</v>
      </c>
    </row>
    <row r="119" spans="1:6" s="147" customFormat="1" x14ac:dyDescent="0.25">
      <c r="A119" s="141" t="s">
        <v>54</v>
      </c>
      <c r="B119" s="142"/>
      <c r="C119" s="143"/>
      <c r="D119" s="144"/>
      <c r="E119" s="144"/>
      <c r="F119" s="146">
        <f>SUM(F68:F118)</f>
        <v>0</v>
      </c>
    </row>
  </sheetData>
  <mergeCells count="2">
    <mergeCell ref="A4:F4"/>
    <mergeCell ref="E66:F66"/>
  </mergeCells>
  <pageMargins left="0.7" right="0.7" top="0.75" bottom="0.75" header="0.3" footer="0.3"/>
  <pageSetup paperSize="9" scale="72" fitToHeight="0" orientation="portrait" r:id="rId1"/>
  <rowBreaks count="1" manualBreakCount="1">
    <brk id="62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92"/>
  <sheetViews>
    <sheetView view="pageBreakPreview" topLeftCell="A63" zoomScaleNormal="100" zoomScaleSheetLayoutView="100" workbookViewId="0">
      <selection activeCell="F92" sqref="F92"/>
    </sheetView>
  </sheetViews>
  <sheetFormatPr defaultRowHeight="15" x14ac:dyDescent="0.25"/>
  <cols>
    <col min="2" max="2" width="54.5703125" customWidth="1"/>
    <col min="4" max="4" width="13.85546875" customWidth="1"/>
    <col min="5" max="5" width="14.7109375" style="45" customWidth="1"/>
    <col min="6" max="6" width="17.85546875" customWidth="1"/>
    <col min="7" max="7" width="4.28515625" customWidth="1"/>
    <col min="8" max="10" width="8.85546875" customWidth="1"/>
  </cols>
  <sheetData>
    <row r="1" spans="1:6" x14ac:dyDescent="0.25">
      <c r="A1" s="1" t="str">
        <f>'C1.4'!A1</f>
        <v>New Mashifane Park: Installation of Civil Engineering Services: Roads and Stormwater Network</v>
      </c>
      <c r="B1" s="2"/>
      <c r="C1" s="2"/>
      <c r="D1" s="3"/>
      <c r="E1" s="39"/>
      <c r="F1" s="3"/>
    </row>
    <row r="2" spans="1:6" x14ac:dyDescent="0.25">
      <c r="A2" s="1"/>
      <c r="B2" s="2"/>
      <c r="C2" s="2"/>
      <c r="D2" s="3"/>
      <c r="E2" s="39"/>
      <c r="F2" s="3"/>
    </row>
    <row r="3" spans="1:6" x14ac:dyDescent="0.25">
      <c r="A3" s="4" t="str">
        <f>'C1.4'!A3</f>
        <v>Contract No: Contract  "A1"</v>
      </c>
      <c r="B3" s="2"/>
      <c r="C3" s="2"/>
      <c r="D3" s="3"/>
      <c r="E3" s="39"/>
      <c r="F3" s="3"/>
    </row>
    <row r="4" spans="1:6" s="147" customFormat="1" x14ac:dyDescent="0.25">
      <c r="A4" s="187"/>
      <c r="B4" s="187"/>
      <c r="C4" s="187"/>
      <c r="D4" s="188"/>
      <c r="E4" s="189"/>
      <c r="F4" s="190" t="s">
        <v>115</v>
      </c>
    </row>
    <row r="5" spans="1:6" s="147" customFormat="1" x14ac:dyDescent="0.25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182" t="s">
        <v>6</v>
      </c>
    </row>
    <row r="6" spans="1:6" s="147" customFormat="1" ht="16.149999999999999" customHeight="1" x14ac:dyDescent="0.25">
      <c r="A6" s="150" t="s">
        <v>69</v>
      </c>
      <c r="B6" s="151" t="s">
        <v>83</v>
      </c>
      <c r="C6" s="152"/>
      <c r="D6" s="153"/>
      <c r="E6" s="162"/>
      <c r="F6" s="153"/>
    </row>
    <row r="7" spans="1:6" x14ac:dyDescent="0.25">
      <c r="A7" s="13"/>
      <c r="B7" s="14"/>
      <c r="C7" s="14"/>
      <c r="D7" s="15"/>
      <c r="E7" s="42"/>
      <c r="F7" s="15"/>
    </row>
    <row r="8" spans="1:6" ht="16.149999999999999" customHeight="1" x14ac:dyDescent="0.25">
      <c r="A8" s="9" t="s">
        <v>70</v>
      </c>
      <c r="B8" s="10" t="s">
        <v>84</v>
      </c>
      <c r="C8" s="16" t="s">
        <v>11</v>
      </c>
      <c r="D8" s="12">
        <v>12</v>
      </c>
      <c r="E8" s="59">
        <v>0</v>
      </c>
      <c r="F8" s="12">
        <f>D8*E8</f>
        <v>0</v>
      </c>
    </row>
    <row r="9" spans="1:6" x14ac:dyDescent="0.25">
      <c r="A9" s="13"/>
      <c r="B9" s="14"/>
      <c r="C9" s="14"/>
      <c r="D9" s="15"/>
      <c r="E9" s="42"/>
      <c r="F9" s="15"/>
    </row>
    <row r="10" spans="1:6" s="192" customFormat="1" ht="15" customHeight="1" x14ac:dyDescent="0.25">
      <c r="A10" s="9" t="s">
        <v>71</v>
      </c>
      <c r="B10" s="10" t="s">
        <v>85</v>
      </c>
      <c r="C10" s="16" t="s">
        <v>43</v>
      </c>
      <c r="D10" s="12">
        <v>7.4</v>
      </c>
      <c r="E10" s="41">
        <v>0</v>
      </c>
      <c r="F10" s="12" t="s">
        <v>452</v>
      </c>
    </row>
    <row r="11" spans="1:6" s="192" customFormat="1" ht="15" customHeight="1" x14ac:dyDescent="0.25">
      <c r="A11" s="13"/>
      <c r="B11" s="14"/>
      <c r="C11" s="14"/>
      <c r="D11" s="15"/>
      <c r="E11" s="42"/>
      <c r="F11" s="15"/>
    </row>
    <row r="12" spans="1:6" s="192" customFormat="1" ht="15" customHeight="1" x14ac:dyDescent="0.25">
      <c r="A12" s="9" t="s">
        <v>72</v>
      </c>
      <c r="B12" s="10" t="s">
        <v>86</v>
      </c>
      <c r="C12" s="16" t="s">
        <v>43</v>
      </c>
      <c r="D12" s="12">
        <v>7</v>
      </c>
      <c r="E12" s="41">
        <v>0</v>
      </c>
      <c r="F12" s="12" t="s">
        <v>452</v>
      </c>
    </row>
    <row r="13" spans="1:6" x14ac:dyDescent="0.25">
      <c r="A13" s="13"/>
      <c r="B13" s="14"/>
      <c r="C13" s="14"/>
      <c r="D13" s="15"/>
      <c r="E13" s="42"/>
      <c r="F13" s="15"/>
    </row>
    <row r="14" spans="1:6" ht="28.15" customHeight="1" x14ac:dyDescent="0.25">
      <c r="A14" s="9" t="s">
        <v>73</v>
      </c>
      <c r="B14" s="10" t="s">
        <v>87</v>
      </c>
      <c r="C14" s="16" t="s">
        <v>43</v>
      </c>
      <c r="D14" s="12">
        <v>1.2</v>
      </c>
      <c r="E14" s="59">
        <v>0</v>
      </c>
      <c r="F14" s="12">
        <f>D14*E14</f>
        <v>0</v>
      </c>
    </row>
    <row r="15" spans="1:6" x14ac:dyDescent="0.25">
      <c r="A15" s="13"/>
      <c r="B15" s="14"/>
      <c r="C15" s="14"/>
      <c r="D15" s="15"/>
      <c r="E15" s="42"/>
      <c r="F15" s="15"/>
    </row>
    <row r="16" spans="1:6" ht="30" customHeight="1" x14ac:dyDescent="0.25">
      <c r="A16" s="9" t="s">
        <v>74</v>
      </c>
      <c r="B16" s="10" t="s">
        <v>88</v>
      </c>
      <c r="C16" s="16" t="s">
        <v>112</v>
      </c>
      <c r="D16" s="12">
        <v>650</v>
      </c>
      <c r="E16" s="59">
        <v>0</v>
      </c>
      <c r="F16" s="12">
        <f>D16*E16</f>
        <v>0</v>
      </c>
    </row>
    <row r="17" spans="1:6" x14ac:dyDescent="0.25">
      <c r="A17" s="13"/>
      <c r="B17" s="14"/>
      <c r="C17" s="14"/>
      <c r="D17" s="15"/>
      <c r="E17" s="42"/>
      <c r="F17" s="15"/>
    </row>
    <row r="18" spans="1:6" ht="28.9" customHeight="1" x14ac:dyDescent="0.25">
      <c r="A18" s="9" t="s">
        <v>75</v>
      </c>
      <c r="B18" s="10" t="s">
        <v>89</v>
      </c>
      <c r="C18" s="16" t="s">
        <v>48</v>
      </c>
      <c r="D18" s="12">
        <v>1</v>
      </c>
      <c r="E18" s="62">
        <v>0</v>
      </c>
      <c r="F18" s="12">
        <f>D18*E18</f>
        <v>0</v>
      </c>
    </row>
    <row r="19" spans="1:6" x14ac:dyDescent="0.25">
      <c r="A19" s="13"/>
      <c r="B19" s="14"/>
      <c r="C19" s="14"/>
      <c r="D19" s="15"/>
      <c r="E19" s="42"/>
      <c r="F19" s="15"/>
    </row>
    <row r="20" spans="1:6" ht="40.15" customHeight="1" x14ac:dyDescent="0.25">
      <c r="A20" s="9" t="s">
        <v>76</v>
      </c>
      <c r="B20" s="10" t="s">
        <v>90</v>
      </c>
      <c r="C20" s="16" t="s">
        <v>52</v>
      </c>
      <c r="D20" s="12">
        <v>50000</v>
      </c>
      <c r="E20" s="68">
        <v>0</v>
      </c>
      <c r="F20" s="12">
        <f>D20*E20</f>
        <v>0</v>
      </c>
    </row>
    <row r="21" spans="1:6" x14ac:dyDescent="0.25">
      <c r="A21" s="13"/>
      <c r="B21" s="14"/>
      <c r="C21" s="14"/>
      <c r="D21" s="15"/>
      <c r="E21" s="42"/>
      <c r="F21" s="15"/>
    </row>
    <row r="22" spans="1:6" ht="16.149999999999999" customHeight="1" x14ac:dyDescent="0.25">
      <c r="A22" s="9" t="s">
        <v>77</v>
      </c>
      <c r="B22" s="10" t="s">
        <v>91</v>
      </c>
      <c r="C22" s="16" t="s">
        <v>43</v>
      </c>
      <c r="D22" s="12">
        <v>6</v>
      </c>
      <c r="E22" s="59">
        <v>0</v>
      </c>
      <c r="F22" s="12">
        <f>D22*E22</f>
        <v>0</v>
      </c>
    </row>
    <row r="23" spans="1:6" x14ac:dyDescent="0.25">
      <c r="A23" s="13"/>
      <c r="B23" s="14"/>
      <c r="C23" s="14"/>
      <c r="D23" s="15"/>
      <c r="E23" s="42"/>
      <c r="F23" s="15"/>
    </row>
    <row r="24" spans="1:6" ht="17.45" customHeight="1" x14ac:dyDescent="0.25">
      <c r="A24" s="9" t="s">
        <v>78</v>
      </c>
      <c r="B24" s="10" t="s">
        <v>92</v>
      </c>
      <c r="C24" s="16"/>
      <c r="D24" s="12"/>
      <c r="E24" s="41"/>
      <c r="F24" s="12"/>
    </row>
    <row r="25" spans="1:6" x14ac:dyDescent="0.25">
      <c r="A25" s="13"/>
      <c r="B25" s="14"/>
      <c r="C25" s="14"/>
      <c r="D25" s="15"/>
      <c r="E25" s="42"/>
      <c r="F25" s="15"/>
    </row>
    <row r="26" spans="1:6" ht="27.6" customHeight="1" x14ac:dyDescent="0.25">
      <c r="A26" s="9" t="s">
        <v>79</v>
      </c>
      <c r="B26" s="10" t="s">
        <v>93</v>
      </c>
      <c r="C26" s="16" t="s">
        <v>113</v>
      </c>
      <c r="D26" s="12">
        <v>40</v>
      </c>
      <c r="E26" s="59">
        <v>0</v>
      </c>
      <c r="F26" s="12">
        <f>D26*E26</f>
        <v>0</v>
      </c>
    </row>
    <row r="27" spans="1:6" x14ac:dyDescent="0.25">
      <c r="A27" s="13"/>
      <c r="B27" s="14"/>
      <c r="C27" s="14"/>
      <c r="D27" s="15"/>
      <c r="E27" s="42"/>
      <c r="F27" s="15"/>
    </row>
    <row r="28" spans="1:6" ht="28.9" customHeight="1" x14ac:dyDescent="0.25">
      <c r="A28" s="9"/>
      <c r="B28" s="10" t="s">
        <v>94</v>
      </c>
      <c r="C28" s="16" t="s">
        <v>114</v>
      </c>
      <c r="D28" s="12">
        <v>8</v>
      </c>
      <c r="E28" s="59">
        <v>0</v>
      </c>
      <c r="F28" s="12" t="s">
        <v>452</v>
      </c>
    </row>
    <row r="29" spans="1:6" x14ac:dyDescent="0.25">
      <c r="A29" s="13"/>
      <c r="B29" s="14"/>
      <c r="C29" s="14"/>
      <c r="D29" s="15"/>
      <c r="E29" s="42"/>
      <c r="F29" s="15"/>
    </row>
    <row r="30" spans="1:6" ht="16.149999999999999" customHeight="1" x14ac:dyDescent="0.25">
      <c r="A30" s="9"/>
      <c r="B30" s="10" t="s">
        <v>95</v>
      </c>
      <c r="C30" s="16" t="s">
        <v>114</v>
      </c>
      <c r="D30" s="12">
        <v>20</v>
      </c>
      <c r="E30" s="59">
        <v>0</v>
      </c>
      <c r="F30" s="12" t="s">
        <v>452</v>
      </c>
    </row>
    <row r="31" spans="1:6" x14ac:dyDescent="0.25">
      <c r="A31" s="13"/>
      <c r="B31" s="14"/>
      <c r="C31" s="14"/>
      <c r="D31" s="15"/>
      <c r="E31" s="42"/>
      <c r="F31" s="15"/>
    </row>
    <row r="32" spans="1:6" ht="15" customHeight="1" x14ac:dyDescent="0.25">
      <c r="A32" s="9"/>
      <c r="B32" s="10" t="s">
        <v>96</v>
      </c>
      <c r="C32" s="16"/>
      <c r="D32" s="12"/>
      <c r="E32" s="41"/>
      <c r="F32" s="12"/>
    </row>
    <row r="33" spans="1:6" x14ac:dyDescent="0.25">
      <c r="A33" s="13"/>
      <c r="B33" s="14"/>
      <c r="C33" s="14"/>
      <c r="D33" s="15"/>
      <c r="E33" s="42"/>
      <c r="F33" s="15"/>
    </row>
    <row r="34" spans="1:6" ht="14.45" customHeight="1" x14ac:dyDescent="0.25">
      <c r="A34" s="9"/>
      <c r="B34" s="10" t="s">
        <v>97</v>
      </c>
      <c r="C34" s="16" t="s">
        <v>114</v>
      </c>
      <c r="D34" s="12">
        <v>10</v>
      </c>
      <c r="E34" s="59">
        <v>0</v>
      </c>
      <c r="F34" s="12">
        <f>D34*E34</f>
        <v>0</v>
      </c>
    </row>
    <row r="35" spans="1:6" x14ac:dyDescent="0.25">
      <c r="A35" s="13"/>
      <c r="B35" s="14"/>
      <c r="C35" s="14"/>
      <c r="D35" s="15"/>
      <c r="E35" s="42"/>
      <c r="F35" s="15"/>
    </row>
    <row r="36" spans="1:6" ht="29.45" customHeight="1" x14ac:dyDescent="0.25">
      <c r="A36" s="9"/>
      <c r="B36" s="10" t="s">
        <v>98</v>
      </c>
      <c r="C36" s="16"/>
      <c r="D36" s="12"/>
      <c r="E36" s="41"/>
      <c r="F36" s="12"/>
    </row>
    <row r="37" spans="1:6" x14ac:dyDescent="0.25">
      <c r="A37" s="13"/>
      <c r="B37" s="14"/>
      <c r="C37" s="14"/>
      <c r="D37" s="15"/>
      <c r="E37" s="42"/>
      <c r="F37" s="15"/>
    </row>
    <row r="38" spans="1:6" ht="17.45" customHeight="1" x14ac:dyDescent="0.25">
      <c r="A38" s="9"/>
      <c r="B38" s="10" t="s">
        <v>99</v>
      </c>
      <c r="C38" s="16" t="s">
        <v>114</v>
      </c>
      <c r="D38" s="12">
        <v>10</v>
      </c>
      <c r="E38" s="59">
        <v>0</v>
      </c>
      <c r="F38" s="12">
        <f>D38*E38</f>
        <v>0</v>
      </c>
    </row>
    <row r="39" spans="1:6" x14ac:dyDescent="0.25">
      <c r="A39" s="13"/>
      <c r="B39" s="14"/>
      <c r="C39" s="14"/>
      <c r="D39" s="15"/>
      <c r="E39" s="42"/>
      <c r="F39" s="15"/>
    </row>
    <row r="40" spans="1:6" ht="41.45" customHeight="1" x14ac:dyDescent="0.25">
      <c r="A40" s="9"/>
      <c r="B40" s="10" t="s">
        <v>100</v>
      </c>
      <c r="C40" s="16" t="s">
        <v>67</v>
      </c>
      <c r="D40" s="12">
        <v>25</v>
      </c>
      <c r="E40" s="59">
        <v>0</v>
      </c>
      <c r="F40" s="12">
        <f>D40*E40</f>
        <v>0</v>
      </c>
    </row>
    <row r="41" spans="1:6" x14ac:dyDescent="0.25">
      <c r="A41" s="13"/>
      <c r="B41" s="14"/>
      <c r="C41" s="14"/>
      <c r="D41" s="15"/>
      <c r="E41" s="42"/>
      <c r="F41" s="15"/>
    </row>
    <row r="42" spans="1:6" ht="16.149999999999999" customHeight="1" x14ac:dyDescent="0.25">
      <c r="A42" s="9"/>
      <c r="B42" s="10" t="s">
        <v>101</v>
      </c>
      <c r="C42" s="16"/>
      <c r="D42" s="12"/>
      <c r="E42" s="41"/>
      <c r="F42" s="12"/>
    </row>
    <row r="43" spans="1:6" x14ac:dyDescent="0.25">
      <c r="A43" s="13"/>
      <c r="B43" s="14"/>
      <c r="C43" s="14"/>
      <c r="D43" s="15"/>
      <c r="E43" s="42"/>
      <c r="F43" s="15"/>
    </row>
    <row r="44" spans="1:6" ht="18.600000000000001" customHeight="1" x14ac:dyDescent="0.25">
      <c r="A44" s="9"/>
      <c r="B44" s="10" t="s">
        <v>102</v>
      </c>
      <c r="C44" s="16" t="s">
        <v>114</v>
      </c>
      <c r="D44" s="12">
        <v>50</v>
      </c>
      <c r="E44" s="59">
        <v>0</v>
      </c>
      <c r="F44" s="12">
        <f>D44*E44</f>
        <v>0</v>
      </c>
    </row>
    <row r="45" spans="1:6" x14ac:dyDescent="0.25">
      <c r="A45" s="13"/>
      <c r="B45" s="14"/>
      <c r="C45" s="14"/>
      <c r="D45" s="15"/>
      <c r="E45" s="42"/>
      <c r="F45" s="15"/>
    </row>
    <row r="46" spans="1:6" ht="20.45" customHeight="1" x14ac:dyDescent="0.25">
      <c r="A46" s="9"/>
      <c r="B46" s="10" t="s">
        <v>103</v>
      </c>
      <c r="C46" s="16" t="s">
        <v>114</v>
      </c>
      <c r="D46" s="12">
        <v>40</v>
      </c>
      <c r="E46" s="59">
        <v>0</v>
      </c>
      <c r="F46" s="12">
        <f>D46*E46</f>
        <v>0</v>
      </c>
    </row>
    <row r="47" spans="1:6" x14ac:dyDescent="0.25">
      <c r="A47" s="13"/>
      <c r="B47" s="14"/>
      <c r="C47" s="14"/>
      <c r="D47" s="15"/>
      <c r="E47" s="42"/>
      <c r="F47" s="15"/>
    </row>
    <row r="48" spans="1:6" ht="29.45" customHeight="1" x14ac:dyDescent="0.25">
      <c r="A48" s="9"/>
      <c r="B48" s="10" t="s">
        <v>104</v>
      </c>
      <c r="C48" s="16" t="s">
        <v>114</v>
      </c>
      <c r="D48" s="12">
        <v>6</v>
      </c>
      <c r="E48" s="59">
        <v>0</v>
      </c>
      <c r="F48" s="12">
        <f>D48*E48</f>
        <v>0</v>
      </c>
    </row>
    <row r="49" spans="1:6" x14ac:dyDescent="0.25">
      <c r="A49" s="13"/>
      <c r="B49" s="14"/>
      <c r="C49" s="14"/>
      <c r="D49" s="15"/>
      <c r="E49" s="42"/>
      <c r="F49" s="15"/>
    </row>
    <row r="50" spans="1:6" ht="16.149999999999999" customHeight="1" x14ac:dyDescent="0.25">
      <c r="A50" s="9"/>
      <c r="B50" s="10" t="s">
        <v>105</v>
      </c>
      <c r="C50" s="16" t="s">
        <v>114</v>
      </c>
      <c r="D50" s="12">
        <v>2</v>
      </c>
      <c r="E50" s="59">
        <v>0</v>
      </c>
      <c r="F50" s="12" t="s">
        <v>452</v>
      </c>
    </row>
    <row r="51" spans="1:6" x14ac:dyDescent="0.25">
      <c r="A51" s="13"/>
      <c r="B51" s="14"/>
      <c r="C51" s="14"/>
      <c r="D51" s="15"/>
      <c r="E51" s="42"/>
      <c r="F51" s="15"/>
    </row>
    <row r="52" spans="1:6" x14ac:dyDescent="0.25">
      <c r="A52" s="13"/>
      <c r="B52" s="14"/>
      <c r="C52" s="14"/>
      <c r="D52" s="15"/>
      <c r="E52" s="42"/>
      <c r="F52" s="15"/>
    </row>
    <row r="53" spans="1:6" ht="21" customHeight="1" x14ac:dyDescent="0.25">
      <c r="A53" s="9"/>
      <c r="B53" s="10" t="s">
        <v>106</v>
      </c>
      <c r="C53" s="16" t="s">
        <v>114</v>
      </c>
      <c r="D53" s="12">
        <v>10</v>
      </c>
      <c r="E53" s="59">
        <v>0</v>
      </c>
      <c r="F53" s="12">
        <f>D53*E53</f>
        <v>0</v>
      </c>
    </row>
    <row r="54" spans="1:6" x14ac:dyDescent="0.25">
      <c r="A54" s="18" t="s">
        <v>49</v>
      </c>
      <c r="B54" s="19"/>
      <c r="C54" s="20"/>
      <c r="D54" s="21"/>
      <c r="E54" s="63"/>
      <c r="F54" s="22">
        <f>SUM(F6:F53)</f>
        <v>0</v>
      </c>
    </row>
    <row r="55" spans="1:6" x14ac:dyDescent="0.25">
      <c r="A55" s="2"/>
      <c r="B55" s="2"/>
      <c r="C55" s="23">
        <v>-6</v>
      </c>
      <c r="D55" s="3"/>
      <c r="E55" s="39"/>
      <c r="F55" s="3"/>
    </row>
    <row r="56" spans="1:6" x14ac:dyDescent="0.25">
      <c r="A56" s="1" t="str">
        <f>A1</f>
        <v>New Mashifane Park: Installation of Civil Engineering Services: Roads and Stormwater Network</v>
      </c>
      <c r="B56" s="2"/>
      <c r="C56" s="2"/>
      <c r="D56" s="3"/>
      <c r="E56" s="39"/>
      <c r="F56" s="3"/>
    </row>
    <row r="57" spans="1:6" x14ac:dyDescent="0.25">
      <c r="A57" s="1"/>
      <c r="B57" s="2"/>
      <c r="C57" s="2"/>
      <c r="D57" s="3"/>
      <c r="E57" s="39"/>
      <c r="F57" s="3"/>
    </row>
    <row r="58" spans="1:6" x14ac:dyDescent="0.25">
      <c r="A58" s="4"/>
      <c r="B58" s="2"/>
      <c r="C58" s="2"/>
      <c r="D58" s="3"/>
      <c r="E58" s="39"/>
      <c r="F58" s="3"/>
    </row>
    <row r="59" spans="1:6" s="147" customFormat="1" x14ac:dyDescent="0.25">
      <c r="A59" s="187"/>
      <c r="B59" s="187"/>
      <c r="C59" s="187"/>
      <c r="D59" s="188"/>
      <c r="E59" s="189"/>
      <c r="F59" s="190" t="s">
        <v>115</v>
      </c>
    </row>
    <row r="60" spans="1:6" x14ac:dyDescent="0.25">
      <c r="A60" s="6" t="s">
        <v>1</v>
      </c>
      <c r="B60" s="6" t="s">
        <v>2</v>
      </c>
      <c r="C60" s="6" t="s">
        <v>3</v>
      </c>
      <c r="D60" s="7" t="s">
        <v>4</v>
      </c>
      <c r="E60" s="56" t="s">
        <v>5</v>
      </c>
      <c r="F60" s="8" t="s">
        <v>6</v>
      </c>
    </row>
    <row r="61" spans="1:6" x14ac:dyDescent="0.25">
      <c r="A61" s="18" t="s">
        <v>50</v>
      </c>
      <c r="B61" s="19"/>
      <c r="C61" s="20"/>
      <c r="D61" s="21"/>
      <c r="E61" s="63"/>
      <c r="F61" s="22">
        <f>F54</f>
        <v>0</v>
      </c>
    </row>
    <row r="62" spans="1:6" ht="16.149999999999999" customHeight="1" x14ac:dyDescent="0.25">
      <c r="A62" s="9"/>
      <c r="B62" s="10" t="s">
        <v>107</v>
      </c>
      <c r="C62" s="16"/>
      <c r="D62" s="12"/>
      <c r="E62" s="41"/>
      <c r="F62" s="12"/>
    </row>
    <row r="63" spans="1:6" x14ac:dyDescent="0.25">
      <c r="A63" s="13"/>
      <c r="B63" s="14"/>
      <c r="C63" s="14"/>
      <c r="D63" s="15"/>
      <c r="E63" s="42"/>
      <c r="F63" s="15"/>
    </row>
    <row r="64" spans="1:6" ht="16.899999999999999" customHeight="1" x14ac:dyDescent="0.25">
      <c r="A64" s="9"/>
      <c r="B64" s="10" t="s">
        <v>108</v>
      </c>
      <c r="C64" s="16" t="s">
        <v>114</v>
      </c>
      <c r="D64" s="12">
        <v>10</v>
      </c>
      <c r="E64" s="59" t="s">
        <v>452</v>
      </c>
      <c r="F64" s="12" t="s">
        <v>452</v>
      </c>
    </row>
    <row r="65" spans="1:6" x14ac:dyDescent="0.25">
      <c r="A65" s="13"/>
      <c r="B65" s="14"/>
      <c r="C65" s="14"/>
      <c r="D65" s="15"/>
      <c r="E65" s="42"/>
      <c r="F65" s="15"/>
    </row>
    <row r="66" spans="1:6" x14ac:dyDescent="0.25">
      <c r="A66" s="13"/>
      <c r="B66" s="14"/>
      <c r="C66" s="14"/>
      <c r="D66" s="15"/>
      <c r="E66" s="42"/>
      <c r="F66" s="15"/>
    </row>
    <row r="67" spans="1:6" ht="30" customHeight="1" x14ac:dyDescent="0.25">
      <c r="A67" s="9" t="s">
        <v>80</v>
      </c>
      <c r="B67" s="10" t="s">
        <v>109</v>
      </c>
      <c r="C67" s="16"/>
      <c r="D67" s="12"/>
      <c r="E67" s="41"/>
      <c r="F67" s="12"/>
    </row>
    <row r="68" spans="1:6" x14ac:dyDescent="0.25">
      <c r="A68" s="13"/>
      <c r="B68" s="14"/>
      <c r="C68" s="14"/>
      <c r="D68" s="15"/>
      <c r="E68" s="42"/>
      <c r="F68" s="15"/>
    </row>
    <row r="69" spans="1:6" ht="28.15" customHeight="1" x14ac:dyDescent="0.25">
      <c r="A69" s="9" t="s">
        <v>81</v>
      </c>
      <c r="B69" s="10" t="s">
        <v>110</v>
      </c>
      <c r="C69" s="16" t="s">
        <v>48</v>
      </c>
      <c r="D69" s="12">
        <v>1</v>
      </c>
      <c r="E69" s="62">
        <v>20000</v>
      </c>
      <c r="F69" s="12">
        <f>D69*E69</f>
        <v>20000</v>
      </c>
    </row>
    <row r="70" spans="1:6" x14ac:dyDescent="0.25">
      <c r="A70" s="13"/>
      <c r="B70" s="14"/>
      <c r="C70" s="14"/>
      <c r="D70" s="15"/>
      <c r="E70" s="42"/>
      <c r="F70" s="15"/>
    </row>
    <row r="71" spans="1:6" ht="27.6" customHeight="1" x14ac:dyDescent="0.25">
      <c r="A71" s="9" t="s">
        <v>82</v>
      </c>
      <c r="B71" s="10" t="s">
        <v>111</v>
      </c>
      <c r="C71" s="16" t="s">
        <v>52</v>
      </c>
      <c r="D71" s="12">
        <v>20000</v>
      </c>
      <c r="E71" s="68">
        <v>0.1</v>
      </c>
      <c r="F71" s="12">
        <f>D71*E71</f>
        <v>2000</v>
      </c>
    </row>
    <row r="72" spans="1:6" x14ac:dyDescent="0.25">
      <c r="A72" s="13"/>
      <c r="B72" s="14"/>
      <c r="C72" s="14"/>
      <c r="D72" s="15"/>
      <c r="E72" s="42"/>
      <c r="F72" s="15"/>
    </row>
    <row r="73" spans="1:6" x14ac:dyDescent="0.25">
      <c r="A73" s="24"/>
      <c r="B73" s="25"/>
      <c r="C73" s="25"/>
      <c r="D73" s="26"/>
      <c r="E73" s="43"/>
      <c r="F73" s="26"/>
    </row>
    <row r="74" spans="1:6" x14ac:dyDescent="0.25">
      <c r="A74" s="13"/>
      <c r="B74" s="14"/>
      <c r="C74" s="14"/>
      <c r="D74" s="15"/>
      <c r="E74" s="42"/>
      <c r="F74" s="15"/>
    </row>
    <row r="75" spans="1:6" x14ac:dyDescent="0.25">
      <c r="A75" s="24"/>
      <c r="B75" s="25"/>
      <c r="C75" s="25"/>
      <c r="D75" s="26"/>
      <c r="E75" s="43"/>
      <c r="F75" s="26"/>
    </row>
    <row r="76" spans="1:6" x14ac:dyDescent="0.25">
      <c r="A76" s="13"/>
      <c r="B76" s="14"/>
      <c r="C76" s="14"/>
      <c r="D76" s="15"/>
      <c r="E76" s="42"/>
      <c r="F76" s="15"/>
    </row>
    <row r="77" spans="1:6" x14ac:dyDescent="0.25">
      <c r="A77" s="24"/>
      <c r="B77" s="25"/>
      <c r="C77" s="25"/>
      <c r="D77" s="26"/>
      <c r="E77" s="43"/>
      <c r="F77" s="26"/>
    </row>
    <row r="78" spans="1:6" x14ac:dyDescent="0.25">
      <c r="A78" s="13"/>
      <c r="B78" s="14"/>
      <c r="C78" s="14"/>
      <c r="D78" s="15"/>
      <c r="E78" s="42"/>
      <c r="F78" s="15"/>
    </row>
    <row r="79" spans="1:6" x14ac:dyDescent="0.25">
      <c r="A79" s="24"/>
      <c r="B79" s="25"/>
      <c r="C79" s="25"/>
      <c r="D79" s="26"/>
      <c r="E79" s="43"/>
      <c r="F79" s="26"/>
    </row>
    <row r="80" spans="1:6" x14ac:dyDescent="0.25">
      <c r="A80" s="13"/>
      <c r="B80" s="14"/>
      <c r="C80" s="14"/>
      <c r="D80" s="15"/>
      <c r="E80" s="42"/>
      <c r="F80" s="15"/>
    </row>
    <row r="81" spans="1:6" x14ac:dyDescent="0.25">
      <c r="A81" s="24"/>
      <c r="B81" s="25"/>
      <c r="C81" s="25"/>
      <c r="D81" s="26"/>
      <c r="E81" s="43"/>
      <c r="F81" s="26"/>
    </row>
    <row r="82" spans="1:6" x14ac:dyDescent="0.25">
      <c r="A82" s="13"/>
      <c r="B82" s="14"/>
      <c r="C82" s="14"/>
      <c r="D82" s="15"/>
      <c r="E82" s="42"/>
      <c r="F82" s="15"/>
    </row>
    <row r="83" spans="1:6" x14ac:dyDescent="0.25">
      <c r="A83" s="24"/>
      <c r="B83" s="25"/>
      <c r="C83" s="25"/>
      <c r="D83" s="26"/>
      <c r="E83" s="43"/>
      <c r="F83" s="26"/>
    </row>
    <row r="84" spans="1:6" x14ac:dyDescent="0.25">
      <c r="A84" s="13"/>
      <c r="B84" s="14"/>
      <c r="C84" s="14"/>
      <c r="D84" s="15"/>
      <c r="E84" s="42"/>
      <c r="F84" s="15"/>
    </row>
    <row r="85" spans="1:6" x14ac:dyDescent="0.25">
      <c r="A85" s="24"/>
      <c r="B85" s="25"/>
      <c r="C85" s="25"/>
      <c r="D85" s="26"/>
      <c r="E85" s="43"/>
      <c r="F85" s="26"/>
    </row>
    <row r="86" spans="1:6" x14ac:dyDescent="0.25">
      <c r="A86" s="13"/>
      <c r="B86" s="14"/>
      <c r="C86" s="14"/>
      <c r="D86" s="15"/>
      <c r="E86" s="42"/>
      <c r="F86" s="15"/>
    </row>
    <row r="87" spans="1:6" x14ac:dyDescent="0.25">
      <c r="A87" s="24"/>
      <c r="B87" s="25"/>
      <c r="C87" s="25"/>
      <c r="D87" s="26"/>
      <c r="E87" s="43"/>
      <c r="F87" s="26"/>
    </row>
    <row r="88" spans="1:6" x14ac:dyDescent="0.25">
      <c r="A88" s="13"/>
      <c r="B88" s="14"/>
      <c r="C88" s="14"/>
      <c r="D88" s="15"/>
      <c r="E88" s="42"/>
      <c r="F88" s="15"/>
    </row>
    <row r="89" spans="1:6" x14ac:dyDescent="0.25">
      <c r="A89" s="24"/>
      <c r="B89" s="25"/>
      <c r="C89" s="25"/>
      <c r="D89" s="26"/>
      <c r="E89" s="43"/>
      <c r="F89" s="26"/>
    </row>
    <row r="90" spans="1:6" x14ac:dyDescent="0.25">
      <c r="A90" s="13"/>
      <c r="B90" s="14"/>
      <c r="C90" s="14"/>
      <c r="D90" s="15"/>
      <c r="E90" s="42"/>
      <c r="F90" s="15"/>
    </row>
    <row r="91" spans="1:6" s="147" customFormat="1" x14ac:dyDescent="0.25">
      <c r="A91" s="141" t="s">
        <v>54</v>
      </c>
      <c r="B91" s="142"/>
      <c r="C91" s="143"/>
      <c r="D91" s="144"/>
      <c r="E91" s="145"/>
      <c r="F91" s="186"/>
    </row>
    <row r="92" spans="1:6" x14ac:dyDescent="0.25">
      <c r="A92" s="2"/>
      <c r="B92" s="2"/>
      <c r="C92" s="23">
        <f>-7</f>
        <v>-7</v>
      </c>
      <c r="D92" s="3"/>
      <c r="E92" s="39"/>
      <c r="F92" s="3"/>
    </row>
  </sheetData>
  <pageMargins left="0.7" right="0.7" top="0.75" bottom="0.75" header="0.3" footer="0.3"/>
  <pageSetup paperSize="9" scale="73" fitToHeight="0" orientation="portrait" r:id="rId1"/>
  <rowBreaks count="1" manualBreakCount="1">
    <brk id="5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39"/>
  <sheetViews>
    <sheetView view="pageBreakPreview" topLeftCell="A16" zoomScaleNormal="100" zoomScaleSheetLayoutView="100" workbookViewId="0">
      <selection activeCell="C27" sqref="C27"/>
    </sheetView>
  </sheetViews>
  <sheetFormatPr defaultRowHeight="15" x14ac:dyDescent="0.25"/>
  <cols>
    <col min="2" max="2" width="58" customWidth="1"/>
    <col min="4" max="4" width="11.85546875" customWidth="1"/>
    <col min="5" max="5" width="11.28515625" bestFit="1" customWidth="1"/>
    <col min="6" max="6" width="13.85546875" customWidth="1"/>
  </cols>
  <sheetData>
    <row r="1" spans="1:6" x14ac:dyDescent="0.25">
      <c r="A1" s="1" t="str">
        <f>'C1.5'!A1</f>
        <v>New Mashifane Park: Installation of Civil Engineering Services: Roads and Stormwater Network</v>
      </c>
      <c r="B1" s="2"/>
      <c r="C1" s="2"/>
      <c r="D1" s="3"/>
      <c r="E1" s="3"/>
      <c r="F1" s="3"/>
    </row>
    <row r="2" spans="1:6" x14ac:dyDescent="0.25">
      <c r="A2" s="1"/>
      <c r="B2" s="2"/>
      <c r="C2" s="2"/>
      <c r="D2" s="3"/>
      <c r="E2" s="3"/>
      <c r="F2" s="3"/>
    </row>
    <row r="3" spans="1:6" x14ac:dyDescent="0.25">
      <c r="A3" s="4" t="str">
        <f>'C1.5'!A3</f>
        <v>Contract No: Contract  "A1"</v>
      </c>
      <c r="B3" s="2"/>
      <c r="C3" s="2"/>
      <c r="D3" s="3"/>
      <c r="E3" s="3"/>
      <c r="F3" s="3"/>
    </row>
    <row r="4" spans="1:6" x14ac:dyDescent="0.25">
      <c r="A4" s="2"/>
      <c r="B4" s="2"/>
      <c r="C4" s="2"/>
      <c r="D4" s="3"/>
      <c r="E4" s="3"/>
      <c r="F4" s="5" t="s">
        <v>233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7" t="s">
        <v>5</v>
      </c>
      <c r="F5" s="8" t="s">
        <v>6</v>
      </c>
    </row>
    <row r="6" spans="1:6" ht="16.899999999999999" customHeight="1" x14ac:dyDescent="0.25">
      <c r="A6" s="9" t="s">
        <v>234</v>
      </c>
      <c r="B6" s="10" t="s">
        <v>235</v>
      </c>
      <c r="C6" s="16"/>
      <c r="D6" s="12"/>
      <c r="E6" s="12"/>
      <c r="F6" s="12"/>
    </row>
    <row r="7" spans="1:6" x14ac:dyDescent="0.25">
      <c r="A7" s="13"/>
      <c r="B7" s="14"/>
      <c r="C7" s="14"/>
      <c r="D7" s="15"/>
      <c r="E7" s="15"/>
      <c r="F7" s="15"/>
    </row>
    <row r="8" spans="1:6" ht="15" customHeight="1" x14ac:dyDescent="0.25">
      <c r="A8" s="9" t="s">
        <v>236</v>
      </c>
      <c r="B8" s="10" t="s">
        <v>237</v>
      </c>
      <c r="C8" s="16"/>
      <c r="D8" s="12"/>
      <c r="E8" s="32"/>
      <c r="F8" s="12"/>
    </row>
    <row r="9" spans="1:6" x14ac:dyDescent="0.25">
      <c r="A9" s="13"/>
      <c r="B9" s="14"/>
      <c r="C9" s="14"/>
      <c r="D9" s="15"/>
      <c r="E9" s="15"/>
      <c r="F9" s="15"/>
    </row>
    <row r="10" spans="1:6" ht="25.9" customHeight="1" x14ac:dyDescent="0.25">
      <c r="A10" s="9" t="s">
        <v>238</v>
      </c>
      <c r="B10" s="10" t="s">
        <v>239</v>
      </c>
      <c r="C10" s="16" t="s">
        <v>240</v>
      </c>
      <c r="D10" s="12">
        <v>9</v>
      </c>
      <c r="E10" s="12">
        <v>0</v>
      </c>
      <c r="F10" s="12">
        <f>D10*E10</f>
        <v>0</v>
      </c>
    </row>
    <row r="11" spans="1:6" x14ac:dyDescent="0.25">
      <c r="A11" s="13"/>
      <c r="B11" s="14"/>
      <c r="C11" s="14"/>
      <c r="D11" s="15"/>
      <c r="E11" s="15"/>
      <c r="F11" s="15"/>
    </row>
    <row r="12" spans="1:6" ht="14.45" customHeight="1" x14ac:dyDescent="0.25">
      <c r="A12" s="9" t="s">
        <v>241</v>
      </c>
      <c r="B12" s="10" t="s">
        <v>242</v>
      </c>
      <c r="C12" s="16"/>
      <c r="D12" s="12"/>
      <c r="E12" s="12"/>
      <c r="F12" s="12"/>
    </row>
    <row r="13" spans="1:6" x14ac:dyDescent="0.25">
      <c r="A13" s="13"/>
      <c r="B13" s="14"/>
      <c r="C13" s="14"/>
      <c r="D13" s="15"/>
      <c r="E13" s="15"/>
      <c r="F13" s="15"/>
    </row>
    <row r="14" spans="1:6" ht="27" customHeight="1" x14ac:dyDescent="0.25">
      <c r="A14" s="9" t="s">
        <v>243</v>
      </c>
      <c r="B14" s="10" t="s">
        <v>244</v>
      </c>
      <c r="C14" s="16" t="s">
        <v>240</v>
      </c>
      <c r="D14" s="12">
        <f>D10</f>
        <v>9</v>
      </c>
      <c r="E14" s="32">
        <v>0</v>
      </c>
      <c r="F14" s="12">
        <f>D14*E14</f>
        <v>0</v>
      </c>
    </row>
    <row r="15" spans="1:6" x14ac:dyDescent="0.25">
      <c r="A15" s="13"/>
      <c r="B15" s="14"/>
      <c r="C15" s="14"/>
      <c r="D15" s="15"/>
      <c r="E15" s="15"/>
      <c r="F15" s="15"/>
    </row>
    <row r="16" spans="1:6" ht="27" customHeight="1" x14ac:dyDescent="0.25">
      <c r="A16" s="9"/>
      <c r="B16" s="10"/>
      <c r="C16" s="16"/>
      <c r="D16" s="12"/>
      <c r="E16" s="32"/>
      <c r="F16" s="12"/>
    </row>
    <row r="17" spans="1:6" x14ac:dyDescent="0.25">
      <c r="A17" s="13"/>
      <c r="B17" s="14"/>
      <c r="C17" s="14"/>
      <c r="D17" s="15"/>
      <c r="E17" s="15"/>
      <c r="F17" s="15"/>
    </row>
    <row r="18" spans="1:6" ht="27" customHeight="1" x14ac:dyDescent="0.25">
      <c r="A18" s="9"/>
      <c r="B18" s="10"/>
      <c r="C18" s="16"/>
      <c r="D18" s="12"/>
      <c r="E18" s="17"/>
      <c r="F18" s="12"/>
    </row>
    <row r="19" spans="1:6" x14ac:dyDescent="0.25">
      <c r="A19" s="13"/>
      <c r="B19" s="14"/>
      <c r="C19" s="14"/>
      <c r="D19" s="15"/>
      <c r="E19" s="15"/>
      <c r="F19" s="15"/>
    </row>
    <row r="20" spans="1:6" ht="27" customHeight="1" x14ac:dyDescent="0.25">
      <c r="A20" s="9"/>
      <c r="B20" s="10"/>
      <c r="C20" s="16"/>
      <c r="D20" s="12"/>
      <c r="E20" s="32"/>
      <c r="F20" s="12"/>
    </row>
    <row r="21" spans="1:6" x14ac:dyDescent="0.25">
      <c r="A21" s="13"/>
      <c r="B21" s="14"/>
      <c r="C21" s="14"/>
      <c r="D21" s="15"/>
      <c r="E21" s="15"/>
      <c r="F21" s="15"/>
    </row>
    <row r="22" spans="1:6" ht="15" customHeight="1" x14ac:dyDescent="0.25">
      <c r="A22" s="9"/>
      <c r="B22" s="10"/>
      <c r="C22" s="16"/>
      <c r="D22" s="12"/>
      <c r="E22" s="32"/>
      <c r="F22" s="12"/>
    </row>
    <row r="23" spans="1:6" x14ac:dyDescent="0.25">
      <c r="A23" s="13"/>
      <c r="B23" s="14"/>
      <c r="C23" s="14"/>
      <c r="D23" s="15"/>
      <c r="E23" s="15"/>
      <c r="F23" s="15"/>
    </row>
    <row r="24" spans="1:6" ht="15" customHeight="1" x14ac:dyDescent="0.25">
      <c r="A24" s="9"/>
      <c r="B24" s="10"/>
      <c r="C24" s="16"/>
      <c r="D24" s="12"/>
      <c r="E24" s="12"/>
      <c r="F24" s="12"/>
    </row>
    <row r="25" spans="1:6" x14ac:dyDescent="0.25">
      <c r="A25" s="13"/>
      <c r="B25" s="14"/>
      <c r="C25" s="14"/>
      <c r="D25" s="15"/>
      <c r="E25" s="15"/>
      <c r="F25" s="15"/>
    </row>
    <row r="26" spans="1:6" ht="26.45" customHeight="1" x14ac:dyDescent="0.25">
      <c r="A26" s="9"/>
      <c r="B26" s="10"/>
      <c r="C26" s="16"/>
      <c r="D26" s="12"/>
      <c r="E26" s="32"/>
      <c r="F26" s="12"/>
    </row>
    <row r="27" spans="1:6" x14ac:dyDescent="0.25">
      <c r="A27" s="13"/>
      <c r="B27" s="14"/>
      <c r="C27" s="14"/>
      <c r="D27" s="15"/>
      <c r="E27" s="15"/>
      <c r="F27" s="15"/>
    </row>
    <row r="28" spans="1:6" ht="16.149999999999999" customHeight="1" x14ac:dyDescent="0.25">
      <c r="A28" s="9"/>
      <c r="B28" s="10"/>
      <c r="C28" s="16"/>
      <c r="D28" s="12"/>
      <c r="E28" s="32"/>
      <c r="F28" s="12"/>
    </row>
    <row r="29" spans="1:6" x14ac:dyDescent="0.25">
      <c r="A29" s="13"/>
      <c r="B29" s="14"/>
      <c r="C29" s="14"/>
      <c r="D29" s="15"/>
      <c r="E29" s="15"/>
      <c r="F29" s="15"/>
    </row>
    <row r="30" spans="1:6" ht="12.6" customHeight="1" x14ac:dyDescent="0.25">
      <c r="A30" s="9"/>
      <c r="B30" s="10"/>
      <c r="C30" s="16"/>
      <c r="D30" s="12"/>
      <c r="E30" s="32"/>
      <c r="F30" s="12"/>
    </row>
    <row r="31" spans="1:6" x14ac:dyDescent="0.25">
      <c r="A31" s="13"/>
      <c r="B31" s="14"/>
      <c r="C31" s="14"/>
      <c r="D31" s="15"/>
      <c r="E31" s="15"/>
      <c r="F31" s="15"/>
    </row>
    <row r="32" spans="1:6" ht="15" customHeight="1" x14ac:dyDescent="0.25">
      <c r="A32" s="9"/>
      <c r="B32" s="10"/>
      <c r="C32" s="16"/>
      <c r="D32" s="12"/>
      <c r="E32" s="12"/>
      <c r="F32" s="12"/>
    </row>
    <row r="33" spans="1:6" x14ac:dyDescent="0.25">
      <c r="A33" s="13"/>
      <c r="B33" s="14"/>
      <c r="C33" s="14"/>
      <c r="D33" s="15"/>
      <c r="E33" s="15"/>
      <c r="F33" s="15"/>
    </row>
    <row r="34" spans="1:6" x14ac:dyDescent="0.25">
      <c r="A34" s="13"/>
      <c r="B34" s="14"/>
      <c r="C34" s="14"/>
      <c r="D34" s="15"/>
      <c r="E34" s="15"/>
      <c r="F34" s="15"/>
    </row>
    <row r="35" spans="1:6" ht="14.45" customHeight="1" x14ac:dyDescent="0.25">
      <c r="A35" s="9"/>
      <c r="B35" s="10"/>
      <c r="C35" s="16"/>
      <c r="D35" s="12"/>
      <c r="E35" s="32"/>
      <c r="F35" s="12"/>
    </row>
    <row r="36" spans="1:6" x14ac:dyDescent="0.25">
      <c r="A36" s="13"/>
      <c r="B36" s="14"/>
      <c r="C36" s="14"/>
      <c r="D36" s="15"/>
      <c r="E36" s="15"/>
      <c r="F36" s="15"/>
    </row>
    <row r="37" spans="1:6" ht="14.45" customHeight="1" x14ac:dyDescent="0.25">
      <c r="A37" s="9"/>
      <c r="B37" s="10"/>
      <c r="C37" s="16"/>
      <c r="D37" s="12"/>
      <c r="E37" s="12"/>
      <c r="F37" s="12"/>
    </row>
    <row r="38" spans="1:6" s="147" customFormat="1" x14ac:dyDescent="0.25">
      <c r="A38" s="141" t="s">
        <v>54</v>
      </c>
      <c r="B38" s="142"/>
      <c r="C38" s="143"/>
      <c r="D38" s="144"/>
      <c r="E38" s="144"/>
      <c r="F38" s="186">
        <f>SUM(F6:F37)</f>
        <v>0</v>
      </c>
    </row>
    <row r="39" spans="1:6" x14ac:dyDescent="0.25">
      <c r="C39" t="s">
        <v>245</v>
      </c>
    </row>
  </sheetData>
  <pageMargins left="0.7" right="0.7" top="0.75" bottom="0.75" header="0.3" footer="0.3"/>
  <pageSetup paperSize="9" scale="6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  <pageSetUpPr fitToPage="1"/>
  </sheetPr>
  <dimension ref="A1:F38"/>
  <sheetViews>
    <sheetView view="pageBreakPreview" zoomScaleNormal="100" zoomScaleSheetLayoutView="100" workbookViewId="0">
      <selection activeCell="E13" sqref="E13"/>
    </sheetView>
  </sheetViews>
  <sheetFormatPr defaultRowHeight="15" x14ac:dyDescent="0.25"/>
  <cols>
    <col min="2" max="2" width="52.28515625" customWidth="1"/>
    <col min="4" max="4" width="14" customWidth="1"/>
    <col min="5" max="5" width="12.5703125" style="45" customWidth="1"/>
    <col min="6" max="6" width="16.28515625" style="45" customWidth="1"/>
  </cols>
  <sheetData>
    <row r="1" spans="1:6" x14ac:dyDescent="0.25">
      <c r="A1" s="1" t="str">
        <f>'C1.6'!A1</f>
        <v>New Mashifane Park: Installation of Civil Engineering Services: Roads and Stormwater Network</v>
      </c>
      <c r="B1" s="2"/>
      <c r="C1" s="2"/>
      <c r="D1" s="3"/>
      <c r="E1" s="39"/>
      <c r="F1" s="39"/>
    </row>
    <row r="2" spans="1:6" x14ac:dyDescent="0.25">
      <c r="A2" s="1"/>
      <c r="B2" s="2"/>
      <c r="C2" s="2"/>
      <c r="D2" s="3"/>
      <c r="E2" s="39"/>
      <c r="F2" s="39"/>
    </row>
    <row r="3" spans="1:6" x14ac:dyDescent="0.25">
      <c r="A3" s="4" t="str">
        <f>'C1.6'!A3</f>
        <v>Contract No: Contract  "A1"</v>
      </c>
      <c r="B3" s="2"/>
      <c r="C3" s="2"/>
      <c r="D3" s="3"/>
      <c r="E3" s="39"/>
      <c r="F3" s="39"/>
    </row>
    <row r="4" spans="1:6" x14ac:dyDescent="0.25">
      <c r="A4" s="2"/>
      <c r="B4" s="2"/>
      <c r="C4" s="2"/>
      <c r="D4" s="3"/>
      <c r="E4" s="39"/>
      <c r="F4" s="371" t="s">
        <v>246</v>
      </c>
    </row>
    <row r="5" spans="1:6" x14ac:dyDescent="0.25">
      <c r="A5" s="6" t="s">
        <v>1</v>
      </c>
      <c r="B5" s="6" t="s">
        <v>2</v>
      </c>
      <c r="C5" s="6" t="s">
        <v>3</v>
      </c>
      <c r="D5" s="7" t="s">
        <v>4</v>
      </c>
      <c r="E5" s="56" t="s">
        <v>5</v>
      </c>
      <c r="F5" s="40" t="s">
        <v>6</v>
      </c>
    </row>
    <row r="6" spans="1:6" ht="13.15" customHeight="1" x14ac:dyDescent="0.25">
      <c r="A6" s="9" t="s">
        <v>247</v>
      </c>
      <c r="B6" s="10" t="s">
        <v>248</v>
      </c>
      <c r="C6" s="16"/>
      <c r="D6" s="12"/>
      <c r="E6" s="41"/>
      <c r="F6" s="41"/>
    </row>
    <row r="7" spans="1:6" x14ac:dyDescent="0.25">
      <c r="A7" s="13"/>
      <c r="B7" s="14"/>
      <c r="C7" s="14"/>
      <c r="D7" s="15"/>
      <c r="E7" s="42"/>
      <c r="F7" s="42"/>
    </row>
    <row r="8" spans="1:6" x14ac:dyDescent="0.25">
      <c r="A8" s="9" t="s">
        <v>249</v>
      </c>
      <c r="B8" s="10" t="s">
        <v>250</v>
      </c>
      <c r="C8" s="16"/>
      <c r="D8" s="12"/>
      <c r="E8" s="41"/>
      <c r="F8" s="41"/>
    </row>
    <row r="9" spans="1:6" x14ac:dyDescent="0.25">
      <c r="A9" s="13"/>
      <c r="B9" s="14"/>
      <c r="C9" s="14"/>
      <c r="D9" s="15"/>
      <c r="E9" s="42"/>
      <c r="F9" s="42"/>
    </row>
    <row r="10" spans="1:6" ht="25.9" customHeight="1" x14ac:dyDescent="0.25">
      <c r="A10" s="9" t="s">
        <v>251</v>
      </c>
      <c r="B10" s="10" t="s">
        <v>252</v>
      </c>
      <c r="C10" s="16"/>
      <c r="D10" s="12"/>
      <c r="E10" s="41"/>
      <c r="F10" s="41"/>
    </row>
    <row r="11" spans="1:6" x14ac:dyDescent="0.25">
      <c r="A11" s="13"/>
      <c r="B11" s="14"/>
      <c r="C11" s="14"/>
      <c r="D11" s="15"/>
      <c r="E11" s="42"/>
      <c r="F11" s="42"/>
    </row>
    <row r="12" spans="1:6" ht="25.15" customHeight="1" x14ac:dyDescent="0.25">
      <c r="A12" s="9"/>
      <c r="B12" s="10" t="s">
        <v>253</v>
      </c>
      <c r="C12" s="16" t="s">
        <v>254</v>
      </c>
      <c r="D12" s="12">
        <v>30000</v>
      </c>
      <c r="E12" s="184">
        <v>0</v>
      </c>
      <c r="F12" s="41">
        <f>IF(C12 = CHAR(37), D12*E12/100,D12*E12)</f>
        <v>0</v>
      </c>
    </row>
    <row r="13" spans="1:6" x14ac:dyDescent="0.25">
      <c r="A13" s="13"/>
      <c r="B13" s="14"/>
      <c r="C13" s="14"/>
      <c r="D13" s="15"/>
      <c r="E13" s="42"/>
      <c r="F13" s="42"/>
    </row>
    <row r="14" spans="1:6" x14ac:dyDescent="0.25">
      <c r="A14" s="24"/>
      <c r="B14" s="25"/>
      <c r="C14" s="25"/>
      <c r="D14" s="26"/>
      <c r="E14" s="43"/>
      <c r="F14" s="43"/>
    </row>
    <row r="15" spans="1:6" x14ac:dyDescent="0.25">
      <c r="A15" s="13"/>
      <c r="B15" s="14"/>
      <c r="C15" s="14"/>
      <c r="D15" s="15"/>
      <c r="E15" s="42"/>
      <c r="F15" s="42"/>
    </row>
    <row r="16" spans="1:6" x14ac:dyDescent="0.25">
      <c r="A16" s="24"/>
      <c r="B16" s="25"/>
      <c r="C16" s="25"/>
      <c r="D16" s="26"/>
      <c r="E16" s="43"/>
      <c r="F16" s="43"/>
    </row>
    <row r="17" spans="1:6" x14ac:dyDescent="0.25">
      <c r="A17" s="13"/>
      <c r="B17" s="14"/>
      <c r="C17" s="14"/>
      <c r="D17" s="15"/>
      <c r="E17" s="42"/>
      <c r="F17" s="42"/>
    </row>
    <row r="18" spans="1:6" x14ac:dyDescent="0.25">
      <c r="A18" s="24"/>
      <c r="B18" s="25"/>
      <c r="C18" s="25"/>
      <c r="D18" s="26"/>
      <c r="E18" s="43"/>
      <c r="F18" s="43"/>
    </row>
    <row r="19" spans="1:6" x14ac:dyDescent="0.25">
      <c r="A19" s="13"/>
      <c r="B19" s="14"/>
      <c r="C19" s="14"/>
      <c r="D19" s="15"/>
      <c r="E19" s="42"/>
      <c r="F19" s="42"/>
    </row>
    <row r="20" spans="1:6" x14ac:dyDescent="0.25">
      <c r="A20" s="24"/>
      <c r="B20" s="25"/>
      <c r="C20" s="25"/>
      <c r="D20" s="26"/>
      <c r="E20" s="43"/>
      <c r="F20" s="43"/>
    </row>
    <row r="21" spans="1:6" x14ac:dyDescent="0.25">
      <c r="A21" s="13"/>
      <c r="B21" s="14"/>
      <c r="C21" s="14"/>
      <c r="D21" s="15"/>
      <c r="E21" s="42"/>
      <c r="F21" s="42"/>
    </row>
    <row r="22" spans="1:6" x14ac:dyDescent="0.25">
      <c r="A22" s="24"/>
      <c r="B22" s="25"/>
      <c r="C22" s="25"/>
      <c r="D22" s="26"/>
      <c r="E22" s="43"/>
      <c r="F22" s="43"/>
    </row>
    <row r="23" spans="1:6" x14ac:dyDescent="0.25">
      <c r="A23" s="13"/>
      <c r="B23" s="14"/>
      <c r="C23" s="14"/>
      <c r="D23" s="15"/>
      <c r="E23" s="42"/>
      <c r="F23" s="42"/>
    </row>
    <row r="24" spans="1:6" x14ac:dyDescent="0.25">
      <c r="A24" s="24"/>
      <c r="B24" s="25"/>
      <c r="C24" s="25"/>
      <c r="D24" s="26"/>
      <c r="E24" s="43"/>
      <c r="F24" s="43"/>
    </row>
    <row r="25" spans="1:6" x14ac:dyDescent="0.25">
      <c r="A25" s="13"/>
      <c r="B25" s="14"/>
      <c r="C25" s="14"/>
      <c r="D25" s="15"/>
      <c r="E25" s="42"/>
      <c r="F25" s="42"/>
    </row>
    <row r="26" spans="1:6" x14ac:dyDescent="0.25">
      <c r="A26" s="24"/>
      <c r="B26" s="25"/>
      <c r="C26" s="25"/>
      <c r="D26" s="26"/>
      <c r="E26" s="43"/>
      <c r="F26" s="43"/>
    </row>
    <row r="27" spans="1:6" x14ac:dyDescent="0.25">
      <c r="A27" s="13"/>
      <c r="B27" s="14"/>
      <c r="C27" s="14"/>
      <c r="D27" s="15"/>
      <c r="E27" s="42"/>
      <c r="F27" s="42"/>
    </row>
    <row r="28" spans="1:6" x14ac:dyDescent="0.25">
      <c r="A28" s="24"/>
      <c r="B28" s="25"/>
      <c r="C28" s="25"/>
      <c r="D28" s="26"/>
      <c r="E28" s="43"/>
      <c r="F28" s="43"/>
    </row>
    <row r="29" spans="1:6" x14ac:dyDescent="0.25">
      <c r="A29" s="13"/>
      <c r="B29" s="14"/>
      <c r="C29" s="14"/>
      <c r="D29" s="15"/>
      <c r="E29" s="42"/>
      <c r="F29" s="42"/>
    </row>
    <row r="30" spans="1:6" x14ac:dyDescent="0.25">
      <c r="A30" s="24"/>
      <c r="B30" s="25"/>
      <c r="C30" s="25"/>
      <c r="D30" s="26"/>
      <c r="E30" s="43"/>
      <c r="F30" s="43"/>
    </row>
    <row r="31" spans="1:6" x14ac:dyDescent="0.25">
      <c r="A31" s="13"/>
      <c r="B31" s="14"/>
      <c r="C31" s="14"/>
      <c r="D31" s="15"/>
      <c r="E31" s="42"/>
      <c r="F31" s="42"/>
    </row>
    <row r="32" spans="1:6" x14ac:dyDescent="0.25">
      <c r="A32" s="24"/>
      <c r="B32" s="25"/>
      <c r="C32" s="25"/>
      <c r="D32" s="26"/>
      <c r="E32" s="43"/>
      <c r="F32" s="43"/>
    </row>
    <row r="33" spans="1:6" x14ac:dyDescent="0.25">
      <c r="A33" s="13"/>
      <c r="B33" s="14"/>
      <c r="C33" s="14"/>
      <c r="D33" s="15"/>
      <c r="E33" s="42"/>
      <c r="F33" s="42"/>
    </row>
    <row r="34" spans="1:6" x14ac:dyDescent="0.25">
      <c r="A34" s="24"/>
      <c r="B34" s="25"/>
      <c r="C34" s="25"/>
      <c r="D34" s="26"/>
      <c r="E34" s="43"/>
      <c r="F34" s="43"/>
    </row>
    <row r="35" spans="1:6" x14ac:dyDescent="0.25">
      <c r="A35" s="13"/>
      <c r="B35" s="14"/>
      <c r="C35" s="14"/>
      <c r="D35" s="15"/>
      <c r="E35" s="42"/>
      <c r="F35" s="42"/>
    </row>
    <row r="36" spans="1:6" x14ac:dyDescent="0.25">
      <c r="A36" s="24"/>
      <c r="B36" s="25"/>
      <c r="C36" s="25"/>
      <c r="D36" s="26"/>
      <c r="E36" s="43"/>
      <c r="F36" s="43"/>
    </row>
    <row r="37" spans="1:6" x14ac:dyDescent="0.25">
      <c r="A37" s="18" t="s">
        <v>54</v>
      </c>
      <c r="B37" s="19"/>
      <c r="C37" s="20"/>
      <c r="D37" s="21"/>
      <c r="E37" s="63"/>
      <c r="F37" s="44">
        <f>SUM(F6:F36)</f>
        <v>0</v>
      </c>
    </row>
    <row r="38" spans="1:6" x14ac:dyDescent="0.25">
      <c r="A38" s="2"/>
      <c r="B38" s="2"/>
      <c r="C38" s="23" t="s">
        <v>255</v>
      </c>
      <c r="D38" s="3"/>
      <c r="E38" s="39"/>
      <c r="F38" s="39"/>
    </row>
  </sheetData>
  <pageMargins left="0.7" right="0.7" top="0.75" bottom="0.75" header="0.3" footer="0.3"/>
  <pageSetup paperSize="9" scale="77" orientation="portrait" r:id="rId1"/>
  <colBreaks count="1" manualBreakCount="1">
    <brk id="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  <pageSetUpPr fitToPage="1"/>
  </sheetPr>
  <dimension ref="A1:J111"/>
  <sheetViews>
    <sheetView view="pageBreakPreview" zoomScaleNormal="100" zoomScaleSheetLayoutView="100" workbookViewId="0">
      <selection activeCell="B107" sqref="B107"/>
    </sheetView>
  </sheetViews>
  <sheetFormatPr defaultColWidth="9.140625" defaultRowHeight="12.75" x14ac:dyDescent="0.2"/>
  <cols>
    <col min="1" max="1" width="9.140625" style="252"/>
    <col min="2" max="2" width="57.140625" style="252" customWidth="1"/>
    <col min="3" max="3" width="9.140625" style="252"/>
    <col min="4" max="4" width="12" style="252" customWidth="1"/>
    <col min="5" max="5" width="13.28515625" style="265" customWidth="1"/>
    <col min="6" max="6" width="16.28515625" style="339" customWidth="1"/>
    <col min="7" max="10" width="8.85546875" style="252" hidden="1" customWidth="1"/>
    <col min="11" max="16384" width="9.140625" style="252"/>
  </cols>
  <sheetData>
    <row r="1" spans="1:10" x14ac:dyDescent="0.2">
      <c r="A1" s="1" t="str">
        <f>'C1.5'!A1</f>
        <v>New Mashifane Park: Installation of Civil Engineering Services: Roads and Stormwater Network</v>
      </c>
      <c r="B1" s="104"/>
      <c r="C1" s="104"/>
      <c r="D1" s="105"/>
      <c r="E1" s="115"/>
      <c r="F1" s="96"/>
    </row>
    <row r="2" spans="1:10" x14ac:dyDescent="0.2">
      <c r="A2" s="1"/>
      <c r="B2" s="104"/>
      <c r="C2" s="104"/>
      <c r="D2" s="105"/>
      <c r="E2" s="115"/>
      <c r="F2" s="96"/>
    </row>
    <row r="3" spans="1:10" x14ac:dyDescent="0.2">
      <c r="A3" s="4" t="str">
        <f>'C1.5'!A3</f>
        <v>Contract No: Contract  "A1"</v>
      </c>
      <c r="B3" s="104"/>
      <c r="C3" s="104"/>
      <c r="D3" s="105"/>
      <c r="E3" s="115"/>
      <c r="F3" s="96"/>
    </row>
    <row r="4" spans="1:10" x14ac:dyDescent="0.2">
      <c r="A4" s="104"/>
      <c r="B4" s="104"/>
      <c r="C4" s="104"/>
      <c r="D4" s="105"/>
      <c r="E4" s="115"/>
      <c r="F4" s="191" t="s">
        <v>522</v>
      </c>
    </row>
    <row r="5" spans="1:10" s="266" customFormat="1" x14ac:dyDescent="0.2">
      <c r="A5" s="172" t="s">
        <v>1</v>
      </c>
      <c r="B5" s="172" t="s">
        <v>2</v>
      </c>
      <c r="C5" s="172" t="s">
        <v>3</v>
      </c>
      <c r="D5" s="173" t="s">
        <v>4</v>
      </c>
      <c r="E5" s="174" t="s">
        <v>5</v>
      </c>
      <c r="F5" s="333" t="s">
        <v>6</v>
      </c>
    </row>
    <row r="6" spans="1:10" ht="16.899999999999999" customHeight="1" x14ac:dyDescent="0.2">
      <c r="A6" s="9" t="s">
        <v>520</v>
      </c>
      <c r="B6" s="10" t="s">
        <v>521</v>
      </c>
      <c r="C6" s="16"/>
      <c r="D6" s="80"/>
      <c r="E6" s="85"/>
      <c r="F6" s="334"/>
    </row>
    <row r="7" spans="1:10" x14ac:dyDescent="0.2">
      <c r="A7" s="13"/>
      <c r="B7" s="14"/>
      <c r="C7" s="14"/>
      <c r="D7" s="54"/>
      <c r="E7" s="86"/>
      <c r="F7" s="335"/>
    </row>
    <row r="8" spans="1:10" ht="15" customHeight="1" x14ac:dyDescent="0.2">
      <c r="A8" s="9" t="s">
        <v>523</v>
      </c>
      <c r="B8" s="253" t="s">
        <v>526</v>
      </c>
      <c r="C8" s="16"/>
      <c r="D8" s="53"/>
      <c r="E8" s="87"/>
      <c r="F8" s="209"/>
    </row>
    <row r="9" spans="1:10" x14ac:dyDescent="0.2">
      <c r="A9" s="13"/>
      <c r="B9" s="14" t="s">
        <v>527</v>
      </c>
      <c r="C9" s="14"/>
      <c r="D9" s="54"/>
      <c r="E9" s="86"/>
      <c r="F9" s="335"/>
    </row>
    <row r="10" spans="1:10" ht="15" customHeight="1" x14ac:dyDescent="0.2">
      <c r="A10" s="9"/>
      <c r="B10" s="10"/>
      <c r="C10" s="16"/>
      <c r="D10" s="53"/>
      <c r="E10" s="88"/>
      <c r="F10" s="209"/>
    </row>
    <row r="11" spans="1:10" x14ac:dyDescent="0.2">
      <c r="A11" s="13"/>
      <c r="B11" s="14" t="s">
        <v>528</v>
      </c>
      <c r="C11" s="14" t="s">
        <v>529</v>
      </c>
      <c r="D11" s="54">
        <v>225</v>
      </c>
      <c r="E11" s="86">
        <v>0</v>
      </c>
      <c r="F11" s="335">
        <f>D11*E11</f>
        <v>0</v>
      </c>
    </row>
    <row r="12" spans="1:10" ht="15" customHeight="1" x14ac:dyDescent="0.2">
      <c r="A12" s="9"/>
      <c r="B12" s="254"/>
      <c r="C12" s="16"/>
      <c r="D12" s="81"/>
      <c r="E12" s="89"/>
      <c r="F12" s="209"/>
    </row>
    <row r="13" spans="1:10" x14ac:dyDescent="0.2">
      <c r="A13" s="13"/>
      <c r="B13" s="14" t="s">
        <v>524</v>
      </c>
      <c r="C13" s="14" t="s">
        <v>529</v>
      </c>
      <c r="D13" s="82">
        <v>388</v>
      </c>
      <c r="E13" s="86">
        <v>0</v>
      </c>
      <c r="F13" s="335">
        <f>SUM(D13*E13)</f>
        <v>0</v>
      </c>
    </row>
    <row r="14" spans="1:10" ht="13.9" customHeight="1" x14ac:dyDescent="0.2">
      <c r="A14" s="9"/>
      <c r="B14" s="10"/>
      <c r="C14" s="16"/>
      <c r="D14" s="81"/>
      <c r="E14" s="87"/>
      <c r="F14" s="209"/>
    </row>
    <row r="15" spans="1:10" x14ac:dyDescent="0.2">
      <c r="A15" s="13"/>
      <c r="B15" s="14" t="s">
        <v>530</v>
      </c>
      <c r="C15" s="14" t="s">
        <v>529</v>
      </c>
      <c r="D15" s="82"/>
      <c r="E15" s="86">
        <v>0</v>
      </c>
      <c r="F15" s="335" t="s">
        <v>452</v>
      </c>
    </row>
    <row r="16" spans="1:10" ht="13.15" customHeight="1" x14ac:dyDescent="0.2">
      <c r="A16" s="9"/>
      <c r="B16" s="10"/>
      <c r="C16" s="16"/>
      <c r="D16" s="81"/>
      <c r="E16" s="90"/>
      <c r="F16" s="209"/>
      <c r="J16" s="252">
        <f>100*100</f>
        <v>10000</v>
      </c>
    </row>
    <row r="17" spans="1:6" x14ac:dyDescent="0.2">
      <c r="A17" s="13" t="s">
        <v>525</v>
      </c>
      <c r="B17" s="14" t="s">
        <v>531</v>
      </c>
      <c r="C17" s="14" t="s">
        <v>529</v>
      </c>
      <c r="D17" s="82">
        <v>400</v>
      </c>
      <c r="E17" s="86">
        <v>0</v>
      </c>
      <c r="F17" s="335">
        <f>SUM(D17*E17)</f>
        <v>0</v>
      </c>
    </row>
    <row r="18" spans="1:6" ht="15" customHeight="1" x14ac:dyDescent="0.2">
      <c r="A18" s="9"/>
      <c r="B18" s="10" t="s">
        <v>532</v>
      </c>
      <c r="C18" s="16"/>
      <c r="D18" s="81"/>
      <c r="E18" s="87"/>
      <c r="F18" s="209"/>
    </row>
    <row r="19" spans="1:6" x14ac:dyDescent="0.2">
      <c r="A19" s="13"/>
      <c r="B19" s="14"/>
      <c r="C19" s="14"/>
      <c r="D19" s="82"/>
      <c r="E19" s="86"/>
      <c r="F19" s="335"/>
    </row>
    <row r="20" spans="1:6" ht="14.45" customHeight="1" x14ac:dyDescent="0.2">
      <c r="A20" s="9" t="s">
        <v>533</v>
      </c>
      <c r="B20" s="10" t="s">
        <v>534</v>
      </c>
      <c r="C20" s="16"/>
      <c r="D20" s="81"/>
      <c r="E20" s="90"/>
      <c r="F20" s="209"/>
    </row>
    <row r="21" spans="1:6" x14ac:dyDescent="0.2">
      <c r="A21" s="13" t="s">
        <v>124</v>
      </c>
      <c r="B21" s="14" t="s">
        <v>535</v>
      </c>
      <c r="C21" s="14"/>
      <c r="D21" s="82"/>
      <c r="E21" s="86"/>
      <c r="F21" s="335"/>
    </row>
    <row r="22" spans="1:6" ht="15" customHeight="1" x14ac:dyDescent="0.2">
      <c r="A22" s="9"/>
      <c r="B22" s="10"/>
      <c r="C22" s="16"/>
      <c r="D22" s="81"/>
      <c r="E22" s="90"/>
      <c r="F22" s="209"/>
    </row>
    <row r="23" spans="1:6" x14ac:dyDescent="0.2">
      <c r="A23" s="13" t="s">
        <v>536</v>
      </c>
      <c r="B23" s="14" t="s">
        <v>537</v>
      </c>
      <c r="C23" s="14"/>
      <c r="D23" s="82"/>
      <c r="E23" s="86"/>
      <c r="F23" s="335"/>
    </row>
    <row r="24" spans="1:6" ht="15" customHeight="1" x14ac:dyDescent="0.2">
      <c r="A24" s="9"/>
      <c r="B24" s="10"/>
      <c r="C24" s="16"/>
      <c r="D24" s="81"/>
      <c r="E24" s="90"/>
      <c r="F24" s="209"/>
    </row>
    <row r="25" spans="1:6" x14ac:dyDescent="0.2">
      <c r="A25" s="13"/>
      <c r="B25" s="14" t="s">
        <v>538</v>
      </c>
      <c r="C25" s="374" t="s">
        <v>529</v>
      </c>
      <c r="D25" s="82">
        <v>300</v>
      </c>
      <c r="E25" s="86">
        <v>0</v>
      </c>
      <c r="F25" s="335">
        <f>D25*E25</f>
        <v>0</v>
      </c>
    </row>
    <row r="26" spans="1:6" ht="14.45" customHeight="1" x14ac:dyDescent="0.2">
      <c r="A26" s="9"/>
      <c r="B26" s="10"/>
      <c r="C26" s="16"/>
      <c r="D26" s="81"/>
      <c r="E26" s="87"/>
      <c r="F26" s="209"/>
    </row>
    <row r="27" spans="1:6" x14ac:dyDescent="0.2">
      <c r="A27" s="13"/>
      <c r="B27" s="14" t="s">
        <v>539</v>
      </c>
      <c r="C27" s="374" t="s">
        <v>540</v>
      </c>
      <c r="D27" s="82">
        <v>135</v>
      </c>
      <c r="E27" s="86">
        <v>0</v>
      </c>
      <c r="F27" s="335" t="s">
        <v>452</v>
      </c>
    </row>
    <row r="28" spans="1:6" ht="17.45" customHeight="1" x14ac:dyDescent="0.2">
      <c r="A28" s="9"/>
      <c r="B28" s="10"/>
      <c r="C28" s="16"/>
      <c r="D28" s="81"/>
      <c r="E28" s="90"/>
      <c r="F28" s="209"/>
    </row>
    <row r="29" spans="1:6" x14ac:dyDescent="0.2">
      <c r="A29" s="13"/>
      <c r="B29" s="14" t="s">
        <v>541</v>
      </c>
      <c r="C29" s="374" t="s">
        <v>529</v>
      </c>
      <c r="D29" s="54">
        <v>20</v>
      </c>
      <c r="E29" s="86">
        <v>0</v>
      </c>
      <c r="F29" s="335">
        <f>SUM(D29*E29)</f>
        <v>0</v>
      </c>
    </row>
    <row r="30" spans="1:6" x14ac:dyDescent="0.2">
      <c r="A30" s="24"/>
      <c r="B30" s="25"/>
      <c r="C30" s="25"/>
      <c r="D30" s="83"/>
      <c r="E30" s="91"/>
      <c r="F30" s="209"/>
    </row>
    <row r="31" spans="1:6" x14ac:dyDescent="0.2">
      <c r="A31" s="13" t="s">
        <v>542</v>
      </c>
      <c r="B31" s="14" t="s">
        <v>543</v>
      </c>
      <c r="C31" s="14"/>
      <c r="D31" s="54"/>
      <c r="E31" s="86"/>
      <c r="F31" s="335"/>
    </row>
    <row r="32" spans="1:6" x14ac:dyDescent="0.2">
      <c r="A32" s="24" t="s">
        <v>124</v>
      </c>
      <c r="B32" s="25" t="s">
        <v>544</v>
      </c>
      <c r="C32" s="25"/>
      <c r="D32" s="83"/>
      <c r="E32" s="91"/>
      <c r="F32" s="209"/>
    </row>
    <row r="33" spans="1:6" x14ac:dyDescent="0.2">
      <c r="A33" s="13"/>
      <c r="B33" s="14"/>
      <c r="C33" s="14"/>
      <c r="D33" s="54"/>
      <c r="E33" s="86"/>
      <c r="F33" s="335"/>
    </row>
    <row r="34" spans="1:6" x14ac:dyDescent="0.2">
      <c r="A34" s="24" t="s">
        <v>545</v>
      </c>
      <c r="B34" s="25" t="s">
        <v>546</v>
      </c>
      <c r="C34" s="25"/>
      <c r="D34" s="83"/>
      <c r="E34" s="91"/>
      <c r="F34" s="209"/>
    </row>
    <row r="35" spans="1:6" x14ac:dyDescent="0.2">
      <c r="A35" s="13" t="s">
        <v>124</v>
      </c>
      <c r="B35" s="14" t="s">
        <v>547</v>
      </c>
      <c r="C35" s="14"/>
      <c r="D35" s="54"/>
      <c r="E35" s="86"/>
      <c r="F35" s="335"/>
    </row>
    <row r="36" spans="1:6" x14ac:dyDescent="0.2">
      <c r="A36" s="24" t="s">
        <v>124</v>
      </c>
      <c r="B36" s="25" t="s">
        <v>548</v>
      </c>
      <c r="C36" s="25"/>
      <c r="D36" s="83"/>
      <c r="E36" s="91"/>
      <c r="F36" s="209"/>
    </row>
    <row r="37" spans="1:6" x14ac:dyDescent="0.2">
      <c r="A37" s="13"/>
      <c r="B37" s="14"/>
      <c r="C37" s="14"/>
      <c r="D37" s="54"/>
      <c r="E37" s="86"/>
      <c r="F37" s="335"/>
    </row>
    <row r="38" spans="1:6" x14ac:dyDescent="0.2">
      <c r="A38" s="24" t="s">
        <v>124</v>
      </c>
      <c r="B38" s="25" t="s">
        <v>528</v>
      </c>
      <c r="C38" s="25" t="s">
        <v>529</v>
      </c>
      <c r="D38" s="83">
        <v>600</v>
      </c>
      <c r="E38" s="91">
        <v>0</v>
      </c>
      <c r="F38" s="209">
        <f>SUM(D38*E38)</f>
        <v>0</v>
      </c>
    </row>
    <row r="39" spans="1:6" x14ac:dyDescent="0.2">
      <c r="A39" s="13"/>
      <c r="B39" s="14"/>
      <c r="C39" s="14"/>
      <c r="D39" s="54"/>
      <c r="E39" s="86"/>
      <c r="F39" s="335"/>
    </row>
    <row r="40" spans="1:6" x14ac:dyDescent="0.2">
      <c r="A40" s="24"/>
      <c r="B40" s="25" t="s">
        <v>524</v>
      </c>
      <c r="C40" s="25" t="s">
        <v>529</v>
      </c>
      <c r="D40" s="83">
        <v>200</v>
      </c>
      <c r="E40" s="91">
        <v>0</v>
      </c>
      <c r="F40" s="209">
        <f>SUM(D40*E40)</f>
        <v>0</v>
      </c>
    </row>
    <row r="41" spans="1:6" x14ac:dyDescent="0.2">
      <c r="A41" s="13"/>
      <c r="B41" s="14"/>
      <c r="C41" s="14"/>
      <c r="D41" s="54"/>
      <c r="E41" s="86"/>
      <c r="F41" s="335"/>
    </row>
    <row r="42" spans="1:6" x14ac:dyDescent="0.2">
      <c r="A42" s="24" t="s">
        <v>549</v>
      </c>
      <c r="B42" s="25" t="s">
        <v>550</v>
      </c>
      <c r="C42" s="25" t="s">
        <v>529</v>
      </c>
      <c r="D42" s="83">
        <v>100</v>
      </c>
      <c r="E42" s="91">
        <v>0</v>
      </c>
      <c r="F42" s="209">
        <f>SUM(D42*E42)</f>
        <v>0</v>
      </c>
    </row>
    <row r="43" spans="1:6" x14ac:dyDescent="0.2">
      <c r="A43" s="13"/>
      <c r="B43" s="14" t="s">
        <v>551</v>
      </c>
      <c r="C43" s="14"/>
      <c r="D43" s="54"/>
      <c r="E43" s="86"/>
      <c r="F43" s="335"/>
    </row>
    <row r="44" spans="1:6" x14ac:dyDescent="0.2">
      <c r="A44" s="24"/>
      <c r="B44" s="25"/>
      <c r="C44" s="25"/>
      <c r="D44" s="83"/>
      <c r="E44" s="91"/>
      <c r="F44" s="209"/>
    </row>
    <row r="45" spans="1:6" x14ac:dyDescent="0.2">
      <c r="A45" s="13" t="s">
        <v>552</v>
      </c>
      <c r="B45" s="14" t="s">
        <v>764</v>
      </c>
      <c r="C45" s="14"/>
      <c r="D45" s="54"/>
      <c r="E45" s="86"/>
      <c r="F45" s="335"/>
    </row>
    <row r="46" spans="1:6" x14ac:dyDescent="0.2">
      <c r="A46" s="13"/>
      <c r="B46" s="14"/>
      <c r="C46" s="14"/>
      <c r="D46" s="54"/>
      <c r="E46" s="86"/>
      <c r="F46" s="335"/>
    </row>
    <row r="47" spans="1:6" x14ac:dyDescent="0.2">
      <c r="A47" s="24" t="s">
        <v>553</v>
      </c>
      <c r="B47" s="25" t="s">
        <v>554</v>
      </c>
      <c r="C47" s="25" t="s">
        <v>529</v>
      </c>
      <c r="D47" s="83">
        <v>200</v>
      </c>
      <c r="E47" s="91">
        <v>0</v>
      </c>
      <c r="F47" s="209">
        <f>SUM(D47*E47)</f>
        <v>0</v>
      </c>
    </row>
    <row r="48" spans="1:6" x14ac:dyDescent="0.2">
      <c r="A48" s="13"/>
      <c r="B48" s="14" t="s">
        <v>555</v>
      </c>
      <c r="C48" s="14"/>
      <c r="D48" s="54"/>
      <c r="E48" s="86"/>
      <c r="F48" s="335"/>
    </row>
    <row r="49" spans="1:6" x14ac:dyDescent="0.2">
      <c r="A49" s="24"/>
      <c r="B49" s="25"/>
      <c r="C49" s="25"/>
      <c r="D49" s="83"/>
      <c r="E49" s="91"/>
      <c r="F49" s="209"/>
    </row>
    <row r="50" spans="1:6" x14ac:dyDescent="0.2">
      <c r="A50" s="13" t="s">
        <v>556</v>
      </c>
      <c r="B50" s="14" t="s">
        <v>557</v>
      </c>
      <c r="C50" s="14" t="s">
        <v>529</v>
      </c>
      <c r="D50" s="54"/>
      <c r="E50" s="86"/>
      <c r="F50" s="335"/>
    </row>
    <row r="51" spans="1:6" x14ac:dyDescent="0.2">
      <c r="A51" s="24"/>
      <c r="B51" s="25"/>
      <c r="C51" s="25"/>
      <c r="D51" s="83"/>
      <c r="E51" s="91"/>
      <c r="F51" s="209"/>
    </row>
    <row r="52" spans="1:6" x14ac:dyDescent="0.2">
      <c r="A52" s="13" t="s">
        <v>558</v>
      </c>
      <c r="B52" s="14" t="s">
        <v>559</v>
      </c>
      <c r="C52" s="14"/>
      <c r="D52" s="54"/>
      <c r="E52" s="86"/>
      <c r="F52" s="335"/>
    </row>
    <row r="53" spans="1:6" x14ac:dyDescent="0.2">
      <c r="A53" s="24" t="s">
        <v>124</v>
      </c>
      <c r="B53" s="25" t="s">
        <v>560</v>
      </c>
      <c r="C53" s="25"/>
      <c r="D53" s="83"/>
      <c r="E53" s="91"/>
      <c r="F53" s="209"/>
    </row>
    <row r="54" spans="1:6" x14ac:dyDescent="0.2">
      <c r="A54" s="13"/>
      <c r="B54" s="14"/>
      <c r="C54" s="14"/>
      <c r="D54" s="54"/>
      <c r="E54" s="86"/>
      <c r="F54" s="335"/>
    </row>
    <row r="55" spans="1:6" x14ac:dyDescent="0.2">
      <c r="A55" s="24" t="s">
        <v>561</v>
      </c>
      <c r="B55" s="25" t="s">
        <v>562</v>
      </c>
      <c r="C55" s="25" t="s">
        <v>529</v>
      </c>
      <c r="D55" s="83">
        <v>300</v>
      </c>
      <c r="E55" s="91">
        <v>0</v>
      </c>
      <c r="F55" s="209">
        <f>SUM(D55*E55)</f>
        <v>0</v>
      </c>
    </row>
    <row r="56" spans="1:6" x14ac:dyDescent="0.2">
      <c r="A56" s="13" t="s">
        <v>124</v>
      </c>
      <c r="B56" s="49"/>
      <c r="C56" s="13"/>
      <c r="D56" s="15"/>
      <c r="E56" s="86"/>
      <c r="F56" s="335"/>
    </row>
    <row r="57" spans="1:6" x14ac:dyDescent="0.2">
      <c r="A57" s="79" t="s">
        <v>563</v>
      </c>
      <c r="B57" s="67" t="s">
        <v>564</v>
      </c>
      <c r="C57" s="93" t="s">
        <v>529</v>
      </c>
      <c r="D57" s="84">
        <v>125</v>
      </c>
      <c r="E57" s="92">
        <v>0</v>
      </c>
      <c r="F57" s="314">
        <f>SUM(D57*E57)</f>
        <v>0</v>
      </c>
    </row>
    <row r="58" spans="1:6" x14ac:dyDescent="0.2">
      <c r="A58" s="248"/>
      <c r="B58" s="249"/>
      <c r="C58" s="94"/>
      <c r="D58" s="250"/>
      <c r="E58" s="251"/>
      <c r="F58" s="336"/>
    </row>
    <row r="59" spans="1:6" x14ac:dyDescent="0.2">
      <c r="A59" s="252" t="s">
        <v>565</v>
      </c>
      <c r="B59" s="255" t="s">
        <v>566</v>
      </c>
      <c r="C59" s="256"/>
      <c r="D59" s="256"/>
      <c r="E59" s="257"/>
      <c r="F59" s="337"/>
    </row>
    <row r="60" spans="1:6" x14ac:dyDescent="0.2">
      <c r="A60" s="258"/>
      <c r="B60" s="259"/>
      <c r="C60" s="260"/>
      <c r="D60" s="260"/>
      <c r="E60" s="261"/>
      <c r="F60" s="338"/>
    </row>
    <row r="61" spans="1:6" x14ac:dyDescent="0.2">
      <c r="A61" s="252" t="s">
        <v>567</v>
      </c>
      <c r="B61" s="255" t="s">
        <v>568</v>
      </c>
      <c r="C61" s="256" t="s">
        <v>569</v>
      </c>
      <c r="D61" s="256">
        <v>700</v>
      </c>
      <c r="E61" s="257">
        <v>0</v>
      </c>
      <c r="F61" s="337">
        <f>SUM(D61*E61)</f>
        <v>0</v>
      </c>
    </row>
    <row r="62" spans="1:6" x14ac:dyDescent="0.2">
      <c r="A62" s="258"/>
      <c r="B62" s="259"/>
      <c r="C62" s="260"/>
      <c r="D62" s="260"/>
      <c r="E62" s="261"/>
      <c r="F62" s="338"/>
    </row>
    <row r="63" spans="1:6" x14ac:dyDescent="0.2">
      <c r="A63" s="252" t="s">
        <v>570</v>
      </c>
      <c r="B63" s="255" t="s">
        <v>571</v>
      </c>
      <c r="C63" s="256"/>
      <c r="D63" s="256"/>
      <c r="E63" s="257"/>
      <c r="F63" s="337"/>
    </row>
    <row r="64" spans="1:6" x14ac:dyDescent="0.2">
      <c r="B64" s="255" t="s">
        <v>572</v>
      </c>
      <c r="C64" s="256"/>
      <c r="D64" s="256"/>
      <c r="E64" s="257"/>
      <c r="F64" s="337"/>
    </row>
    <row r="65" spans="1:6" x14ac:dyDescent="0.2">
      <c r="A65" s="258"/>
      <c r="B65" s="259"/>
      <c r="C65" s="260"/>
      <c r="D65" s="260"/>
      <c r="E65" s="261"/>
      <c r="F65" s="338"/>
    </row>
    <row r="66" spans="1:6" x14ac:dyDescent="0.2">
      <c r="A66" s="252" t="s">
        <v>573</v>
      </c>
      <c r="B66" s="255" t="s">
        <v>574</v>
      </c>
      <c r="C66" s="256" t="s">
        <v>139</v>
      </c>
      <c r="D66" s="256">
        <v>800</v>
      </c>
      <c r="E66" s="257">
        <v>0</v>
      </c>
      <c r="F66" s="337">
        <f>SUM(D66*E66)</f>
        <v>0</v>
      </c>
    </row>
    <row r="67" spans="1:6" x14ac:dyDescent="0.2">
      <c r="A67" s="258"/>
      <c r="B67" s="259"/>
      <c r="C67" s="260"/>
      <c r="D67" s="260"/>
      <c r="E67" s="261"/>
      <c r="F67" s="338"/>
    </row>
    <row r="68" spans="1:6" x14ac:dyDescent="0.2">
      <c r="A68" s="141" t="s">
        <v>49</v>
      </c>
      <c r="B68" s="142"/>
      <c r="C68" s="304"/>
      <c r="D68" s="144"/>
      <c r="E68" s="145"/>
      <c r="F68" s="148">
        <f>SUM(F2:F67)</f>
        <v>0</v>
      </c>
    </row>
    <row r="70" spans="1:6" x14ac:dyDescent="0.2">
      <c r="A70" s="1" t="s">
        <v>828</v>
      </c>
    </row>
    <row r="71" spans="1:6" x14ac:dyDescent="0.2">
      <c r="A71" s="1"/>
    </row>
    <row r="72" spans="1:6" x14ac:dyDescent="0.2">
      <c r="A72" s="4" t="s">
        <v>860</v>
      </c>
    </row>
    <row r="74" spans="1:6" x14ac:dyDescent="0.2">
      <c r="A74" s="172" t="s">
        <v>1</v>
      </c>
      <c r="B74" s="172" t="s">
        <v>2</v>
      </c>
      <c r="C74" s="172" t="s">
        <v>3</v>
      </c>
      <c r="D74" s="173" t="s">
        <v>4</v>
      </c>
      <c r="E74" s="174" t="s">
        <v>5</v>
      </c>
      <c r="F74" s="333" t="s">
        <v>6</v>
      </c>
    </row>
    <row r="75" spans="1:6" x14ac:dyDescent="0.2">
      <c r="A75" s="141" t="s">
        <v>50</v>
      </c>
      <c r="B75" s="142"/>
      <c r="C75" s="304"/>
      <c r="D75" s="144"/>
      <c r="E75" s="145"/>
      <c r="F75" s="148">
        <f>F68</f>
        <v>0</v>
      </c>
    </row>
    <row r="76" spans="1:6" x14ac:dyDescent="0.2">
      <c r="B76" s="255"/>
      <c r="C76" s="256"/>
      <c r="D76" s="256"/>
      <c r="E76" s="257"/>
      <c r="F76" s="337"/>
    </row>
    <row r="77" spans="1:6" x14ac:dyDescent="0.2">
      <c r="A77" s="258"/>
      <c r="B77" s="259"/>
      <c r="C77" s="260"/>
      <c r="D77" s="260"/>
      <c r="E77" s="261"/>
      <c r="F77" s="338"/>
    </row>
    <row r="78" spans="1:6" x14ac:dyDescent="0.2">
      <c r="A78" s="252" t="s">
        <v>575</v>
      </c>
      <c r="B78" s="255" t="s">
        <v>576</v>
      </c>
      <c r="C78" s="256" t="s">
        <v>139</v>
      </c>
      <c r="D78" s="256">
        <v>300</v>
      </c>
      <c r="E78" s="257">
        <v>0</v>
      </c>
      <c r="F78" s="337" t="s">
        <v>452</v>
      </c>
    </row>
    <row r="79" spans="1:6" x14ac:dyDescent="0.2">
      <c r="A79" s="258"/>
      <c r="B79" s="259"/>
      <c r="C79" s="260"/>
      <c r="D79" s="260"/>
      <c r="E79" s="261"/>
      <c r="F79" s="338"/>
    </row>
    <row r="80" spans="1:6" x14ac:dyDescent="0.2">
      <c r="A80" s="252" t="s">
        <v>577</v>
      </c>
      <c r="B80" s="255" t="s">
        <v>578</v>
      </c>
      <c r="C80" s="256"/>
      <c r="D80" s="256"/>
      <c r="E80" s="257"/>
      <c r="F80" s="337"/>
    </row>
    <row r="81" spans="1:6" x14ac:dyDescent="0.2">
      <c r="A81" s="252" t="s">
        <v>124</v>
      </c>
      <c r="B81" s="255" t="s">
        <v>579</v>
      </c>
      <c r="C81" s="256"/>
      <c r="D81" s="256"/>
      <c r="E81" s="257"/>
      <c r="F81" s="337"/>
    </row>
    <row r="82" spans="1:6" x14ac:dyDescent="0.2">
      <c r="A82" s="252" t="s">
        <v>124</v>
      </c>
      <c r="B82" s="255" t="s">
        <v>580</v>
      </c>
      <c r="C82" s="256"/>
      <c r="D82" s="256"/>
      <c r="E82" s="257"/>
      <c r="F82" s="337"/>
    </row>
    <row r="83" spans="1:6" x14ac:dyDescent="0.2">
      <c r="A83" s="258"/>
      <c r="B83" s="259"/>
      <c r="C83" s="260"/>
      <c r="D83" s="260"/>
      <c r="E83" s="261"/>
      <c r="F83" s="338"/>
    </row>
    <row r="84" spans="1:6" x14ac:dyDescent="0.2">
      <c r="A84" s="252" t="s">
        <v>581</v>
      </c>
      <c r="B84" s="255" t="s">
        <v>582</v>
      </c>
      <c r="C84" s="256" t="s">
        <v>146</v>
      </c>
      <c r="D84" s="256">
        <v>4</v>
      </c>
      <c r="E84" s="257">
        <v>0</v>
      </c>
      <c r="F84" s="337">
        <f>SUM(D84*E84)</f>
        <v>0</v>
      </c>
    </row>
    <row r="85" spans="1:6" x14ac:dyDescent="0.2">
      <c r="A85" s="258"/>
      <c r="B85" s="259"/>
      <c r="C85" s="260"/>
      <c r="D85" s="260"/>
      <c r="E85" s="261"/>
      <c r="F85" s="338"/>
    </row>
    <row r="86" spans="1:6" x14ac:dyDescent="0.2">
      <c r="A86" s="252" t="s">
        <v>583</v>
      </c>
      <c r="B86" s="255" t="s">
        <v>584</v>
      </c>
      <c r="C86" s="256" t="s">
        <v>585</v>
      </c>
      <c r="D86" s="256"/>
      <c r="E86" s="257">
        <v>0</v>
      </c>
      <c r="F86" s="337" t="s">
        <v>452</v>
      </c>
    </row>
    <row r="87" spans="1:6" x14ac:dyDescent="0.2">
      <c r="A87" s="258"/>
      <c r="B87" s="259"/>
      <c r="C87" s="260"/>
      <c r="D87" s="260"/>
      <c r="E87" s="261"/>
      <c r="F87" s="338"/>
    </row>
    <row r="88" spans="1:6" x14ac:dyDescent="0.2">
      <c r="A88" s="252" t="s">
        <v>586</v>
      </c>
      <c r="B88" s="255" t="s">
        <v>587</v>
      </c>
      <c r="C88" s="256" t="s">
        <v>146</v>
      </c>
      <c r="D88" s="256">
        <v>8</v>
      </c>
      <c r="E88" s="257">
        <v>0</v>
      </c>
      <c r="F88" s="337">
        <f>SUM(D88*E88)</f>
        <v>0</v>
      </c>
    </row>
    <row r="89" spans="1:6" x14ac:dyDescent="0.2">
      <c r="A89" s="258"/>
      <c r="B89" s="259"/>
      <c r="C89" s="260"/>
      <c r="D89" s="260"/>
      <c r="E89" s="261"/>
      <c r="F89" s="338"/>
    </row>
    <row r="90" spans="1:6" x14ac:dyDescent="0.2">
      <c r="A90" s="252" t="s">
        <v>588</v>
      </c>
      <c r="B90" s="255" t="s">
        <v>589</v>
      </c>
      <c r="C90" s="256" t="s">
        <v>146</v>
      </c>
      <c r="D90" s="256">
        <v>15</v>
      </c>
      <c r="E90" s="257">
        <v>0</v>
      </c>
      <c r="F90" s="337">
        <f>SUM(D90*E90)</f>
        <v>0</v>
      </c>
    </row>
    <row r="91" spans="1:6" x14ac:dyDescent="0.2">
      <c r="A91" s="258"/>
      <c r="B91" s="259"/>
      <c r="C91" s="260"/>
      <c r="D91" s="260"/>
      <c r="E91" s="261"/>
      <c r="F91" s="338"/>
    </row>
    <row r="92" spans="1:6" x14ac:dyDescent="0.2">
      <c r="A92" s="252" t="s">
        <v>590</v>
      </c>
      <c r="B92" s="255" t="s">
        <v>591</v>
      </c>
      <c r="C92" s="256"/>
      <c r="D92" s="256"/>
      <c r="E92" s="257"/>
      <c r="F92" s="337"/>
    </row>
    <row r="93" spans="1:6" x14ac:dyDescent="0.2">
      <c r="A93" s="258"/>
      <c r="B93" s="259"/>
      <c r="C93" s="260"/>
      <c r="D93" s="260"/>
      <c r="E93" s="261"/>
      <c r="F93" s="338"/>
    </row>
    <row r="94" spans="1:6" x14ac:dyDescent="0.2">
      <c r="A94" s="252" t="s">
        <v>592</v>
      </c>
      <c r="B94" s="255" t="s">
        <v>593</v>
      </c>
      <c r="C94" s="256" t="s">
        <v>146</v>
      </c>
      <c r="D94" s="256">
        <v>15</v>
      </c>
      <c r="E94" s="257">
        <v>0</v>
      </c>
      <c r="F94" s="337">
        <f>SUM(D94*E94)</f>
        <v>0</v>
      </c>
    </row>
    <row r="95" spans="1:6" x14ac:dyDescent="0.2">
      <c r="A95" s="258"/>
      <c r="B95" s="259"/>
      <c r="C95" s="260"/>
      <c r="D95" s="260"/>
      <c r="E95" s="261"/>
      <c r="F95" s="338"/>
    </row>
    <row r="96" spans="1:6" x14ac:dyDescent="0.2">
      <c r="A96" s="252" t="s">
        <v>594</v>
      </c>
      <c r="B96" s="255" t="s">
        <v>595</v>
      </c>
      <c r="C96" s="256" t="s">
        <v>596</v>
      </c>
      <c r="D96" s="332">
        <v>3500</v>
      </c>
      <c r="E96" s="257">
        <v>0</v>
      </c>
      <c r="F96" s="337">
        <f>D96*E96</f>
        <v>0</v>
      </c>
    </row>
    <row r="97" spans="1:6" x14ac:dyDescent="0.2">
      <c r="A97" s="252" t="s">
        <v>124</v>
      </c>
      <c r="B97" s="255" t="s">
        <v>597</v>
      </c>
      <c r="C97" s="256"/>
      <c r="D97" s="256"/>
      <c r="E97" s="257"/>
      <c r="F97" s="337"/>
    </row>
    <row r="98" spans="1:6" x14ac:dyDescent="0.2">
      <c r="A98" s="258"/>
      <c r="B98" s="259"/>
      <c r="C98" s="260"/>
      <c r="D98" s="260"/>
      <c r="E98" s="261"/>
      <c r="F98" s="338"/>
    </row>
    <row r="99" spans="1:6" x14ac:dyDescent="0.2">
      <c r="A99" s="252" t="s">
        <v>598</v>
      </c>
      <c r="B99" s="255" t="s">
        <v>599</v>
      </c>
      <c r="C99" s="256" t="s">
        <v>540</v>
      </c>
      <c r="D99" s="256">
        <v>200</v>
      </c>
      <c r="E99" s="257">
        <v>0</v>
      </c>
      <c r="F99" s="337">
        <f>D99*E99</f>
        <v>0</v>
      </c>
    </row>
    <row r="100" spans="1:6" x14ac:dyDescent="0.2">
      <c r="A100" s="258"/>
      <c r="B100" s="259"/>
      <c r="C100" s="260"/>
      <c r="D100" s="260"/>
      <c r="E100" s="261"/>
      <c r="F100" s="338"/>
    </row>
    <row r="101" spans="1:6" x14ac:dyDescent="0.2">
      <c r="A101" s="252" t="s">
        <v>600</v>
      </c>
      <c r="B101" s="255" t="s">
        <v>601</v>
      </c>
      <c r="C101" s="256" t="s">
        <v>540</v>
      </c>
      <c r="D101" s="256">
        <v>1800</v>
      </c>
      <c r="E101" s="257">
        <v>0</v>
      </c>
      <c r="F101" s="337">
        <f>D101*E101</f>
        <v>0</v>
      </c>
    </row>
    <row r="102" spans="1:6" x14ac:dyDescent="0.2">
      <c r="B102" s="255" t="s">
        <v>602</v>
      </c>
      <c r="C102" s="256"/>
      <c r="D102" s="256"/>
      <c r="E102" s="257"/>
      <c r="F102" s="337"/>
    </row>
    <row r="103" spans="1:6" x14ac:dyDescent="0.2">
      <c r="B103" s="255" t="s">
        <v>603</v>
      </c>
      <c r="C103" s="256"/>
      <c r="D103" s="256"/>
      <c r="E103" s="257"/>
      <c r="F103" s="337"/>
    </row>
    <row r="104" spans="1:6" x14ac:dyDescent="0.2">
      <c r="A104" s="258"/>
      <c r="B104" s="259"/>
      <c r="C104" s="260"/>
      <c r="D104" s="260"/>
      <c r="E104" s="261"/>
      <c r="F104" s="338"/>
    </row>
    <row r="105" spans="1:6" x14ac:dyDescent="0.2">
      <c r="A105" s="252" t="s">
        <v>604</v>
      </c>
      <c r="B105" s="255" t="s">
        <v>605</v>
      </c>
      <c r="C105" s="256" t="s">
        <v>146</v>
      </c>
      <c r="D105" s="256"/>
      <c r="E105" s="257">
        <v>0</v>
      </c>
      <c r="F105" s="337" t="s">
        <v>452</v>
      </c>
    </row>
    <row r="106" spans="1:6" x14ac:dyDescent="0.2">
      <c r="A106" s="258"/>
      <c r="B106" s="259"/>
      <c r="C106" s="260"/>
      <c r="D106" s="260"/>
      <c r="E106" s="261"/>
      <c r="F106" s="338"/>
    </row>
    <row r="107" spans="1:6" ht="25.5" x14ac:dyDescent="0.2">
      <c r="A107" s="252" t="s">
        <v>862</v>
      </c>
      <c r="B107" s="388" t="s">
        <v>863</v>
      </c>
      <c r="C107" s="387" t="s">
        <v>703</v>
      </c>
      <c r="D107" s="256">
        <v>5500</v>
      </c>
      <c r="E107" s="257">
        <v>0</v>
      </c>
      <c r="F107" s="337">
        <v>0</v>
      </c>
    </row>
    <row r="108" spans="1:6" x14ac:dyDescent="0.2">
      <c r="A108" s="258"/>
      <c r="B108" s="259"/>
      <c r="C108" s="260"/>
      <c r="D108" s="260"/>
      <c r="E108" s="261"/>
      <c r="F108" s="338"/>
    </row>
    <row r="109" spans="1:6" x14ac:dyDescent="0.2">
      <c r="A109" s="258"/>
      <c r="B109" s="259"/>
      <c r="C109" s="260"/>
      <c r="D109" s="260"/>
      <c r="E109" s="261"/>
      <c r="F109" s="338"/>
    </row>
    <row r="110" spans="1:6" x14ac:dyDescent="0.2">
      <c r="B110" s="262"/>
      <c r="C110" s="263"/>
      <c r="D110" s="263"/>
      <c r="E110" s="264"/>
      <c r="F110" s="340"/>
    </row>
    <row r="111" spans="1:6" s="266" customFormat="1" ht="13.5" thickBot="1" x14ac:dyDescent="0.25">
      <c r="A111" s="341" t="s">
        <v>124</v>
      </c>
      <c r="B111" s="396" t="s">
        <v>442</v>
      </c>
      <c r="C111" s="396"/>
      <c r="D111" s="396"/>
      <c r="E111" s="397"/>
      <c r="F111" s="342">
        <f>SUM(F75:F106)</f>
        <v>0</v>
      </c>
    </row>
  </sheetData>
  <mergeCells count="1">
    <mergeCell ref="B111:E111"/>
  </mergeCells>
  <pageMargins left="0.7" right="0.7" top="0.75" bottom="0.75" header="0.3" footer="0.3"/>
  <pageSetup paperSize="9" scale="74" fitToHeight="0" orientation="portrait" r:id="rId1"/>
  <rowBreaks count="1" manualBreakCount="1">
    <brk id="68" max="8" man="1"/>
  </rowBreaks>
  <colBreaks count="1" manualBreakCount="1">
    <brk id="6" max="119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04DD2-AA4E-405B-9545-AFF2E8DBC6C9}">
  <sheetPr>
    <tabColor rgb="FF92D050"/>
  </sheetPr>
  <dimension ref="A1:I150"/>
  <sheetViews>
    <sheetView view="pageBreakPreview" topLeftCell="A79" zoomScaleNormal="100" zoomScaleSheetLayoutView="100" workbookViewId="0">
      <selection activeCell="E143" sqref="E143"/>
    </sheetView>
  </sheetViews>
  <sheetFormatPr defaultColWidth="9.140625" defaultRowHeight="12.75" x14ac:dyDescent="0.2"/>
  <cols>
    <col min="1" max="1" width="9.140625" style="252"/>
    <col min="2" max="2" width="61.42578125" style="252" customWidth="1"/>
    <col min="3" max="3" width="9.140625" style="293"/>
    <col min="4" max="4" width="12" style="252" customWidth="1"/>
    <col min="5" max="5" width="13.28515625" style="265" customWidth="1"/>
    <col min="6" max="6" width="17.5703125" style="318" customWidth="1"/>
    <col min="7" max="10" width="8.85546875" style="252" customWidth="1"/>
    <col min="11" max="16384" width="9.140625" style="252"/>
  </cols>
  <sheetData>
    <row r="1" spans="1:6" x14ac:dyDescent="0.2">
      <c r="A1" s="1" t="str">
        <f>'C1.5'!A1</f>
        <v>New Mashifane Park: Installation of Civil Engineering Services: Roads and Stormwater Network</v>
      </c>
      <c r="B1" s="104"/>
      <c r="C1" s="298"/>
      <c r="D1" s="105"/>
      <c r="E1" s="115"/>
      <c r="F1" s="106"/>
    </row>
    <row r="2" spans="1:6" x14ac:dyDescent="0.2">
      <c r="A2" s="1"/>
      <c r="B2" s="104"/>
      <c r="C2" s="298"/>
      <c r="D2" s="105"/>
      <c r="E2" s="115"/>
      <c r="F2" s="106"/>
    </row>
    <row r="3" spans="1:6" x14ac:dyDescent="0.2">
      <c r="A3" s="4" t="str">
        <f>'C1.5'!A3</f>
        <v>Contract No: Contract  "A1"</v>
      </c>
      <c r="B3" s="104"/>
      <c r="C3" s="298"/>
      <c r="D3" s="105"/>
      <c r="E3" s="115"/>
      <c r="F3" s="106"/>
    </row>
    <row r="4" spans="1:6" x14ac:dyDescent="0.2">
      <c r="A4" s="104"/>
      <c r="B4" s="104"/>
      <c r="C4" s="298"/>
      <c r="D4" s="105"/>
      <c r="E4" s="115"/>
      <c r="F4" s="191" t="s">
        <v>653</v>
      </c>
    </row>
    <row r="5" spans="1:6" s="266" customFormat="1" x14ac:dyDescent="0.2">
      <c r="A5" s="172" t="s">
        <v>1</v>
      </c>
      <c r="B5" s="172" t="s">
        <v>2</v>
      </c>
      <c r="C5" s="299" t="s">
        <v>3</v>
      </c>
      <c r="D5" s="173" t="s">
        <v>4</v>
      </c>
      <c r="E5" s="174" t="s">
        <v>5</v>
      </c>
      <c r="F5" s="183" t="s">
        <v>6</v>
      </c>
    </row>
    <row r="6" spans="1:6" s="266" customFormat="1" ht="16.899999999999999" customHeight="1" x14ac:dyDescent="0.2">
      <c r="A6" s="273" t="s">
        <v>654</v>
      </c>
      <c r="B6" s="270" t="s">
        <v>655</v>
      </c>
      <c r="C6" s="300"/>
      <c r="D6" s="268"/>
      <c r="E6" s="269"/>
      <c r="F6" s="312"/>
    </row>
    <row r="7" spans="1:6" x14ac:dyDescent="0.2">
      <c r="A7" s="274"/>
      <c r="B7" s="13"/>
      <c r="C7" s="301"/>
      <c r="D7" s="54"/>
      <c r="E7" s="86"/>
      <c r="F7" s="210"/>
    </row>
    <row r="8" spans="1:6" s="266" customFormat="1" ht="29.1" customHeight="1" x14ac:dyDescent="0.2">
      <c r="A8" s="273" t="s">
        <v>656</v>
      </c>
      <c r="B8" s="278" t="s">
        <v>657</v>
      </c>
      <c r="C8" s="300"/>
      <c r="D8" s="277"/>
      <c r="E8" s="276"/>
      <c r="F8" s="313"/>
    </row>
    <row r="9" spans="1:6" x14ac:dyDescent="0.2">
      <c r="A9" s="274"/>
      <c r="B9" s="13"/>
      <c r="C9" s="301"/>
      <c r="D9" s="54"/>
      <c r="E9" s="86"/>
      <c r="F9" s="210"/>
    </row>
    <row r="10" spans="1:6" ht="15" customHeight="1" x14ac:dyDescent="0.2">
      <c r="A10" s="219" t="s">
        <v>660</v>
      </c>
      <c r="B10" s="9" t="s">
        <v>658</v>
      </c>
      <c r="C10" s="138" t="s">
        <v>269</v>
      </c>
      <c r="D10" s="53">
        <v>2000</v>
      </c>
      <c r="E10" s="88">
        <v>0</v>
      </c>
      <c r="F10" s="209">
        <f>SUM(D10*E10)</f>
        <v>0</v>
      </c>
    </row>
    <row r="11" spans="1:6" x14ac:dyDescent="0.2">
      <c r="A11" s="274"/>
      <c r="B11" s="13"/>
      <c r="C11" s="301"/>
      <c r="D11" s="54"/>
      <c r="E11" s="86"/>
      <c r="F11" s="210"/>
    </row>
    <row r="12" spans="1:6" ht="15" customHeight="1" x14ac:dyDescent="0.2">
      <c r="A12" s="219" t="s">
        <v>661</v>
      </c>
      <c r="B12" s="271" t="s">
        <v>659</v>
      </c>
      <c r="C12" s="138" t="s">
        <v>269</v>
      </c>
      <c r="D12" s="81">
        <v>7500</v>
      </c>
      <c r="E12" s="89">
        <v>0</v>
      </c>
      <c r="F12" s="209">
        <f>SUM(D12*E12)</f>
        <v>0</v>
      </c>
    </row>
    <row r="13" spans="1:6" x14ac:dyDescent="0.2">
      <c r="A13" s="274"/>
      <c r="B13" s="13"/>
      <c r="C13" s="301"/>
      <c r="D13" s="82"/>
      <c r="E13" s="86"/>
      <c r="F13" s="210"/>
    </row>
    <row r="14" spans="1:6" ht="15" customHeight="1" x14ac:dyDescent="0.2">
      <c r="A14" s="219" t="s">
        <v>662</v>
      </c>
      <c r="B14" s="9" t="s">
        <v>829</v>
      </c>
      <c r="C14" s="138" t="s">
        <v>269</v>
      </c>
      <c r="D14" s="81">
        <v>450</v>
      </c>
      <c r="E14" s="87">
        <v>0</v>
      </c>
      <c r="F14" s="209">
        <f>SUM(D14*E14)</f>
        <v>0</v>
      </c>
    </row>
    <row r="15" spans="1:6" x14ac:dyDescent="0.2">
      <c r="A15" s="274"/>
      <c r="B15" s="13"/>
      <c r="C15" s="301"/>
      <c r="D15" s="82"/>
      <c r="E15" s="86"/>
      <c r="F15" s="210"/>
    </row>
    <row r="16" spans="1:6" ht="29.1" customHeight="1" x14ac:dyDescent="0.2">
      <c r="A16" s="219" t="s">
        <v>663</v>
      </c>
      <c r="B16" s="9" t="s">
        <v>664</v>
      </c>
      <c r="C16" s="138" t="s">
        <v>269</v>
      </c>
      <c r="D16" s="280">
        <v>2500</v>
      </c>
      <c r="E16" s="281">
        <v>0</v>
      </c>
      <c r="F16" s="314">
        <f>SUM(D16*E16)</f>
        <v>0</v>
      </c>
    </row>
    <row r="17" spans="1:6" x14ac:dyDescent="0.2">
      <c r="A17" s="13"/>
      <c r="B17" s="13"/>
      <c r="C17" s="301"/>
      <c r="D17" s="82"/>
      <c r="E17" s="86"/>
      <c r="F17" s="210"/>
    </row>
    <row r="18" spans="1:6" s="266" customFormat="1" ht="15" customHeight="1" x14ac:dyDescent="0.2">
      <c r="A18" s="150" t="s">
        <v>665</v>
      </c>
      <c r="B18" s="150" t="s">
        <v>666</v>
      </c>
      <c r="C18" s="300"/>
      <c r="D18" s="275"/>
      <c r="E18" s="276"/>
      <c r="F18" s="313"/>
    </row>
    <row r="19" spans="1:6" x14ac:dyDescent="0.2">
      <c r="A19" s="13"/>
      <c r="B19" s="13"/>
      <c r="C19" s="301"/>
      <c r="D19" s="82"/>
      <c r="E19" s="86"/>
      <c r="F19" s="210"/>
    </row>
    <row r="20" spans="1:6" ht="15" customHeight="1" x14ac:dyDescent="0.2">
      <c r="A20" s="9" t="s">
        <v>667</v>
      </c>
      <c r="B20" s="9" t="s">
        <v>668</v>
      </c>
      <c r="C20" s="138" t="s">
        <v>269</v>
      </c>
      <c r="D20" s="81">
        <f>SUM(D10:D16)</f>
        <v>12450</v>
      </c>
      <c r="E20" s="90">
        <v>0</v>
      </c>
      <c r="F20" s="209">
        <f>D20*E20</f>
        <v>0</v>
      </c>
    </row>
    <row r="21" spans="1:6" x14ac:dyDescent="0.2">
      <c r="A21" s="13"/>
      <c r="B21" s="13"/>
      <c r="C21" s="301"/>
      <c r="D21" s="82"/>
      <c r="E21" s="86"/>
      <c r="F21" s="210"/>
    </row>
    <row r="22" spans="1:6" s="266" customFormat="1" ht="15" customHeight="1" x14ac:dyDescent="0.2">
      <c r="A22" s="150" t="s">
        <v>669</v>
      </c>
      <c r="B22" s="150" t="s">
        <v>670</v>
      </c>
      <c r="C22" s="300"/>
      <c r="D22" s="275"/>
      <c r="E22" s="279"/>
      <c r="F22" s="313"/>
    </row>
    <row r="23" spans="1:6" x14ac:dyDescent="0.2">
      <c r="A23" s="13"/>
      <c r="B23" s="13"/>
      <c r="C23" s="301"/>
      <c r="D23" s="82"/>
      <c r="E23" s="86"/>
      <c r="F23" s="210"/>
    </row>
    <row r="24" spans="1:6" ht="15" customHeight="1" x14ac:dyDescent="0.2">
      <c r="A24" s="9" t="s">
        <v>671</v>
      </c>
      <c r="B24" s="9" t="s">
        <v>682</v>
      </c>
      <c r="C24" s="138"/>
      <c r="D24" s="81"/>
      <c r="E24" s="90"/>
      <c r="F24" s="209"/>
    </row>
    <row r="25" spans="1:6" x14ac:dyDescent="0.2">
      <c r="A25" s="13"/>
      <c r="B25" s="13"/>
      <c r="C25" s="301"/>
      <c r="D25" s="82"/>
      <c r="E25" s="86"/>
      <c r="F25" s="210"/>
    </row>
    <row r="26" spans="1:6" ht="14.45" customHeight="1" x14ac:dyDescent="0.2">
      <c r="A26" s="219" t="s">
        <v>660</v>
      </c>
      <c r="B26" s="9" t="s">
        <v>672</v>
      </c>
      <c r="C26" s="138" t="s">
        <v>703</v>
      </c>
      <c r="D26" s="81">
        <f>3100-1900</f>
        <v>1200</v>
      </c>
      <c r="E26" s="87">
        <v>0</v>
      </c>
      <c r="F26" s="209">
        <f>D26*E26</f>
        <v>0</v>
      </c>
    </row>
    <row r="27" spans="1:6" x14ac:dyDescent="0.2">
      <c r="A27" s="13"/>
      <c r="B27" s="13"/>
      <c r="C27" s="301"/>
      <c r="D27" s="82"/>
      <c r="E27" s="86"/>
      <c r="F27" s="210"/>
    </row>
    <row r="28" spans="1:6" ht="17.45" customHeight="1" x14ac:dyDescent="0.2">
      <c r="A28" s="219" t="s">
        <v>675</v>
      </c>
      <c r="B28" s="9" t="s">
        <v>673</v>
      </c>
      <c r="C28" s="138" t="s">
        <v>703</v>
      </c>
      <c r="D28" s="81">
        <v>900</v>
      </c>
      <c r="E28" s="90">
        <v>0</v>
      </c>
      <c r="F28" s="209">
        <f>D28*E28</f>
        <v>0</v>
      </c>
    </row>
    <row r="29" spans="1:6" x14ac:dyDescent="0.2">
      <c r="A29" s="13"/>
      <c r="B29" s="13"/>
      <c r="C29" s="301"/>
      <c r="D29" s="54"/>
      <c r="E29" s="86"/>
      <c r="F29" s="210"/>
    </row>
    <row r="30" spans="1:6" x14ac:dyDescent="0.2">
      <c r="A30" s="72" t="s">
        <v>662</v>
      </c>
      <c r="B30" s="9" t="s">
        <v>674</v>
      </c>
      <c r="C30" s="138" t="s">
        <v>703</v>
      </c>
      <c r="D30" s="83">
        <v>130</v>
      </c>
      <c r="E30" s="91">
        <v>0</v>
      </c>
      <c r="F30" s="232">
        <f>D30*E30</f>
        <v>0</v>
      </c>
    </row>
    <row r="31" spans="1:6" x14ac:dyDescent="0.2">
      <c r="A31" s="13"/>
      <c r="B31" s="13"/>
      <c r="C31" s="301"/>
      <c r="D31" s="54"/>
      <c r="E31" s="86"/>
      <c r="F31" s="210"/>
    </row>
    <row r="32" spans="1:6" x14ac:dyDescent="0.2">
      <c r="A32" s="72" t="s">
        <v>676</v>
      </c>
      <c r="B32" s="9" t="s">
        <v>677</v>
      </c>
      <c r="C32" s="138" t="s">
        <v>703</v>
      </c>
      <c r="D32" s="83">
        <v>135</v>
      </c>
      <c r="E32" s="91">
        <v>0</v>
      </c>
      <c r="F32" s="232">
        <f>D32*E32</f>
        <v>0</v>
      </c>
    </row>
    <row r="33" spans="1:6" x14ac:dyDescent="0.2">
      <c r="A33" s="13"/>
      <c r="B33" s="13"/>
      <c r="C33" s="301"/>
      <c r="D33" s="54"/>
      <c r="E33" s="86"/>
      <c r="F33" s="210"/>
    </row>
    <row r="34" spans="1:6" x14ac:dyDescent="0.2">
      <c r="A34" s="72" t="s">
        <v>691</v>
      </c>
      <c r="B34" s="9" t="s">
        <v>678</v>
      </c>
      <c r="C34" s="138" t="s">
        <v>703</v>
      </c>
      <c r="D34" s="83">
        <f>210-155</f>
        <v>55</v>
      </c>
      <c r="E34" s="91">
        <v>0</v>
      </c>
      <c r="F34" s="232">
        <f>D34*E34</f>
        <v>0</v>
      </c>
    </row>
    <row r="35" spans="1:6" x14ac:dyDescent="0.2">
      <c r="A35" s="274"/>
      <c r="B35" s="13"/>
      <c r="C35" s="301"/>
      <c r="D35" s="54"/>
      <c r="E35" s="86"/>
      <c r="F35" s="210"/>
    </row>
    <row r="36" spans="1:6" x14ac:dyDescent="0.2">
      <c r="A36" s="72" t="s">
        <v>692</v>
      </c>
      <c r="B36" s="9" t="s">
        <v>679</v>
      </c>
      <c r="C36" s="138" t="s">
        <v>703</v>
      </c>
      <c r="D36" s="83">
        <v>80</v>
      </c>
      <c r="E36" s="91">
        <v>0</v>
      </c>
      <c r="F36" s="232">
        <f>D36*E36</f>
        <v>0</v>
      </c>
    </row>
    <row r="37" spans="1:6" x14ac:dyDescent="0.2">
      <c r="A37" s="274"/>
      <c r="B37" s="13"/>
      <c r="C37" s="301"/>
      <c r="D37" s="54"/>
      <c r="E37" s="86"/>
      <c r="F37" s="210"/>
    </row>
    <row r="38" spans="1:6" x14ac:dyDescent="0.2">
      <c r="A38" s="72" t="s">
        <v>693</v>
      </c>
      <c r="B38" s="9" t="s">
        <v>680</v>
      </c>
      <c r="C38" s="138" t="s">
        <v>703</v>
      </c>
      <c r="D38" s="83">
        <v>55</v>
      </c>
      <c r="E38" s="91">
        <v>0</v>
      </c>
      <c r="F38" s="232">
        <f>D38*E38</f>
        <v>0</v>
      </c>
    </row>
    <row r="39" spans="1:6" x14ac:dyDescent="0.2">
      <c r="A39" s="274"/>
      <c r="B39" s="13"/>
      <c r="C39" s="301"/>
      <c r="D39" s="54"/>
      <c r="E39" s="86"/>
      <c r="F39" s="210"/>
    </row>
    <row r="40" spans="1:6" x14ac:dyDescent="0.2">
      <c r="A40" s="72" t="s">
        <v>694</v>
      </c>
      <c r="B40" s="9" t="s">
        <v>681</v>
      </c>
      <c r="C40" s="138" t="s">
        <v>703</v>
      </c>
      <c r="D40" s="83">
        <v>110</v>
      </c>
      <c r="E40" s="91">
        <v>0</v>
      </c>
      <c r="F40" s="232">
        <f>D40*E40</f>
        <v>0</v>
      </c>
    </row>
    <row r="41" spans="1:6" x14ac:dyDescent="0.2">
      <c r="A41" s="274"/>
      <c r="B41" s="13"/>
      <c r="C41" s="301"/>
      <c r="D41" s="54"/>
      <c r="E41" s="86"/>
      <c r="F41" s="210"/>
    </row>
    <row r="42" spans="1:6" x14ac:dyDescent="0.2">
      <c r="A42" s="72" t="s">
        <v>695</v>
      </c>
      <c r="B42" s="9" t="s">
        <v>684</v>
      </c>
      <c r="C42" s="138" t="s">
        <v>703</v>
      </c>
      <c r="D42" s="83">
        <v>80</v>
      </c>
      <c r="E42" s="91">
        <v>0</v>
      </c>
      <c r="F42" s="232">
        <f>D42*E42</f>
        <v>0</v>
      </c>
    </row>
    <row r="43" spans="1:6" x14ac:dyDescent="0.2">
      <c r="A43" s="274"/>
      <c r="B43" s="13"/>
      <c r="C43" s="301"/>
      <c r="D43" s="54"/>
      <c r="E43" s="86"/>
      <c r="F43" s="210"/>
    </row>
    <row r="44" spans="1:6" x14ac:dyDescent="0.2">
      <c r="A44" s="72" t="s">
        <v>696</v>
      </c>
      <c r="B44" s="9" t="s">
        <v>683</v>
      </c>
      <c r="C44" s="138" t="s">
        <v>703</v>
      </c>
      <c r="D44" s="83">
        <v>105</v>
      </c>
      <c r="E44" s="91">
        <v>0</v>
      </c>
      <c r="F44" s="232">
        <f>D44*E44</f>
        <v>0</v>
      </c>
    </row>
    <row r="45" spans="1:6" x14ac:dyDescent="0.2">
      <c r="A45" s="274"/>
      <c r="B45" s="13"/>
      <c r="C45" s="301"/>
      <c r="D45" s="54"/>
      <c r="E45" s="86"/>
      <c r="F45" s="210"/>
    </row>
    <row r="46" spans="1:6" x14ac:dyDescent="0.2">
      <c r="A46" s="72" t="s">
        <v>697</v>
      </c>
      <c r="B46" s="9" t="s">
        <v>690</v>
      </c>
      <c r="C46" s="138" t="s">
        <v>703</v>
      </c>
      <c r="D46" s="83">
        <v>87</v>
      </c>
      <c r="E46" s="91">
        <v>0</v>
      </c>
      <c r="F46" s="232">
        <f>D46*E46</f>
        <v>0</v>
      </c>
    </row>
    <row r="47" spans="1:6" x14ac:dyDescent="0.2">
      <c r="A47" s="274"/>
      <c r="B47" s="13"/>
      <c r="C47" s="301"/>
      <c r="D47" s="54"/>
      <c r="E47" s="86"/>
      <c r="F47" s="210"/>
    </row>
    <row r="48" spans="1:6" x14ac:dyDescent="0.2">
      <c r="A48" s="72" t="s">
        <v>698</v>
      </c>
      <c r="B48" s="9" t="s">
        <v>685</v>
      </c>
      <c r="C48" s="138" t="s">
        <v>703</v>
      </c>
      <c r="D48" s="83">
        <v>110</v>
      </c>
      <c r="E48" s="91">
        <v>0</v>
      </c>
      <c r="F48" s="232">
        <f>D48*E48</f>
        <v>0</v>
      </c>
    </row>
    <row r="49" spans="1:6" x14ac:dyDescent="0.2">
      <c r="A49" s="274"/>
      <c r="B49" s="13"/>
      <c r="C49" s="301"/>
      <c r="D49" s="54"/>
      <c r="E49" s="86"/>
      <c r="F49" s="210"/>
    </row>
    <row r="50" spans="1:6" x14ac:dyDescent="0.2">
      <c r="A50" s="72" t="s">
        <v>699</v>
      </c>
      <c r="B50" s="9" t="s">
        <v>689</v>
      </c>
      <c r="C50" s="138" t="s">
        <v>703</v>
      </c>
      <c r="D50" s="83">
        <v>115</v>
      </c>
      <c r="E50" s="91">
        <v>0</v>
      </c>
      <c r="F50" s="232">
        <f>D50*E50</f>
        <v>0</v>
      </c>
    </row>
    <row r="51" spans="1:6" x14ac:dyDescent="0.2">
      <c r="A51" s="274"/>
      <c r="B51" s="13"/>
      <c r="C51" s="301"/>
      <c r="D51" s="54"/>
      <c r="E51" s="86"/>
      <c r="F51" s="210"/>
    </row>
    <row r="52" spans="1:6" x14ac:dyDescent="0.2">
      <c r="A52" s="72" t="s">
        <v>700</v>
      </c>
      <c r="B52" s="9" t="s">
        <v>686</v>
      </c>
      <c r="C52" s="138" t="s">
        <v>703</v>
      </c>
      <c r="D52" s="83">
        <v>110</v>
      </c>
      <c r="E52" s="91">
        <v>0</v>
      </c>
      <c r="F52" s="232">
        <f>D52*E52</f>
        <v>0</v>
      </c>
    </row>
    <row r="53" spans="1:6" x14ac:dyDescent="0.2">
      <c r="A53" s="274"/>
      <c r="B53" s="13"/>
      <c r="C53" s="301"/>
      <c r="D53" s="54"/>
      <c r="E53" s="86"/>
      <c r="F53" s="210"/>
    </row>
    <row r="54" spans="1:6" x14ac:dyDescent="0.2">
      <c r="A54" s="72" t="s">
        <v>701</v>
      </c>
      <c r="B54" s="9" t="s">
        <v>688</v>
      </c>
      <c r="C54" s="138" t="s">
        <v>703</v>
      </c>
      <c r="D54" s="83">
        <v>400</v>
      </c>
      <c r="E54" s="91">
        <v>0</v>
      </c>
      <c r="F54" s="232">
        <f>D54*E54</f>
        <v>0</v>
      </c>
    </row>
    <row r="55" spans="1:6" x14ac:dyDescent="0.2">
      <c r="A55" s="274"/>
      <c r="B55" s="13"/>
      <c r="C55" s="301"/>
      <c r="D55" s="54"/>
      <c r="E55" s="86"/>
      <c r="F55" s="210"/>
    </row>
    <row r="56" spans="1:6" x14ac:dyDescent="0.2">
      <c r="A56" s="72" t="s">
        <v>702</v>
      </c>
      <c r="B56" s="9" t="s">
        <v>687</v>
      </c>
      <c r="C56" s="138" t="s">
        <v>703</v>
      </c>
      <c r="D56" s="83">
        <v>155</v>
      </c>
      <c r="E56" s="91">
        <v>0</v>
      </c>
      <c r="F56" s="232">
        <f>D56*E56</f>
        <v>0</v>
      </c>
    </row>
    <row r="57" spans="1:6" x14ac:dyDescent="0.2">
      <c r="A57" s="13"/>
      <c r="B57" s="13"/>
      <c r="C57" s="301"/>
      <c r="D57" s="15"/>
      <c r="E57" s="86"/>
      <c r="F57" s="210"/>
    </row>
    <row r="58" spans="1:6" x14ac:dyDescent="0.2">
      <c r="A58" s="267" t="s">
        <v>704</v>
      </c>
      <c r="B58" s="118" t="s">
        <v>754</v>
      </c>
      <c r="C58" s="302"/>
      <c r="D58" s="84"/>
      <c r="E58" s="92"/>
      <c r="F58" s="314"/>
    </row>
    <row r="59" spans="1:6" x14ac:dyDescent="0.2">
      <c r="A59" s="249"/>
      <c r="B59" s="272"/>
      <c r="C59" s="303"/>
      <c r="D59" s="250"/>
      <c r="E59" s="251"/>
      <c r="F59" s="315"/>
    </row>
    <row r="60" spans="1:6" x14ac:dyDescent="0.2">
      <c r="A60" s="326"/>
      <c r="B60" s="327" t="s">
        <v>755</v>
      </c>
      <c r="C60" s="328" t="s">
        <v>114</v>
      </c>
      <c r="D60" s="329">
        <v>10</v>
      </c>
      <c r="E60" s="330">
        <v>0</v>
      </c>
      <c r="F60" s="331">
        <f>D60*E60</f>
        <v>0</v>
      </c>
    </row>
    <row r="61" spans="1:6" x14ac:dyDescent="0.2">
      <c r="A61" s="249"/>
      <c r="B61" s="272"/>
      <c r="C61" s="303"/>
      <c r="D61" s="250"/>
      <c r="E61" s="251"/>
      <c r="F61" s="315"/>
    </row>
    <row r="62" spans="1:6" x14ac:dyDescent="0.2">
      <c r="A62" s="282" t="s">
        <v>705</v>
      </c>
      <c r="B62" s="283" t="s">
        <v>706</v>
      </c>
      <c r="C62" s="292"/>
      <c r="D62" s="256"/>
      <c r="E62" s="257"/>
      <c r="F62" s="316"/>
    </row>
    <row r="63" spans="1:6" x14ac:dyDescent="0.2">
      <c r="A63" s="259"/>
      <c r="B63" s="260"/>
      <c r="C63" s="290"/>
      <c r="D63" s="260"/>
      <c r="E63" s="261"/>
      <c r="F63" s="317"/>
    </row>
    <row r="64" spans="1:6" ht="25.5" x14ac:dyDescent="0.2">
      <c r="A64" s="285" t="s">
        <v>707</v>
      </c>
      <c r="B64" s="284" t="s">
        <v>756</v>
      </c>
      <c r="C64" s="138" t="s">
        <v>269</v>
      </c>
      <c r="D64" s="256">
        <v>55</v>
      </c>
      <c r="E64" s="257">
        <v>0</v>
      </c>
      <c r="F64" s="316">
        <f>D64*E64</f>
        <v>0</v>
      </c>
    </row>
    <row r="65" spans="1:6" x14ac:dyDescent="0.2">
      <c r="A65" s="259"/>
      <c r="B65" s="260"/>
      <c r="C65" s="290"/>
      <c r="D65" s="260"/>
      <c r="E65" s="261"/>
      <c r="F65" s="317"/>
    </row>
    <row r="66" spans="1:6" ht="38.25" x14ac:dyDescent="0.2">
      <c r="A66" s="285" t="s">
        <v>708</v>
      </c>
      <c r="B66" s="284" t="s">
        <v>757</v>
      </c>
      <c r="C66" s="138" t="s">
        <v>269</v>
      </c>
      <c r="D66" s="256">
        <v>65</v>
      </c>
      <c r="E66" s="257">
        <v>0</v>
      </c>
      <c r="F66" s="316">
        <f>D66*E66</f>
        <v>0</v>
      </c>
    </row>
    <row r="67" spans="1:6" x14ac:dyDescent="0.2">
      <c r="A67" s="259"/>
      <c r="B67" s="260"/>
      <c r="C67" s="290"/>
      <c r="D67" s="260"/>
      <c r="E67" s="261"/>
      <c r="F67" s="317"/>
    </row>
    <row r="68" spans="1:6" ht="25.5" x14ac:dyDescent="0.2">
      <c r="A68" s="285" t="s">
        <v>709</v>
      </c>
      <c r="B68" s="284" t="s">
        <v>758</v>
      </c>
      <c r="C68" s="138" t="s">
        <v>269</v>
      </c>
      <c r="D68" s="256">
        <v>80</v>
      </c>
      <c r="E68" s="257">
        <v>0</v>
      </c>
      <c r="F68" s="316">
        <f>D68*E68</f>
        <v>0</v>
      </c>
    </row>
    <row r="69" spans="1:6" x14ac:dyDescent="0.2">
      <c r="A69" s="259"/>
      <c r="B69" s="260"/>
      <c r="C69" s="290"/>
      <c r="D69" s="260"/>
      <c r="E69" s="261"/>
      <c r="F69" s="317"/>
    </row>
    <row r="70" spans="1:6" ht="38.25" x14ac:dyDescent="0.2">
      <c r="A70" s="285" t="s">
        <v>710</v>
      </c>
      <c r="B70" s="284" t="s">
        <v>759</v>
      </c>
      <c r="C70" s="138" t="s">
        <v>269</v>
      </c>
      <c r="D70" s="256">
        <v>35</v>
      </c>
      <c r="E70" s="257">
        <v>0</v>
      </c>
      <c r="F70" s="316">
        <f>D70*E70</f>
        <v>0</v>
      </c>
    </row>
    <row r="71" spans="1:6" x14ac:dyDescent="0.2">
      <c r="A71" s="259"/>
      <c r="B71" s="260"/>
      <c r="C71" s="290"/>
      <c r="D71" s="260"/>
      <c r="E71" s="261"/>
      <c r="F71" s="317"/>
    </row>
    <row r="72" spans="1:6" s="266" customFormat="1" x14ac:dyDescent="0.2">
      <c r="A72" s="141" t="s">
        <v>49</v>
      </c>
      <c r="B72" s="142"/>
      <c r="C72" s="304"/>
      <c r="D72" s="144"/>
      <c r="E72" s="145"/>
      <c r="F72" s="148">
        <f>SUM(F6:F71)</f>
        <v>0</v>
      </c>
    </row>
    <row r="74" spans="1:6" x14ac:dyDescent="0.2">
      <c r="A74" s="1" t="s">
        <v>828</v>
      </c>
    </row>
    <row r="75" spans="1:6" x14ac:dyDescent="0.2">
      <c r="A75" s="1"/>
      <c r="B75" s="258"/>
      <c r="C75" s="294"/>
      <c r="D75" s="258"/>
      <c r="E75" s="286"/>
      <c r="F75" s="319"/>
    </row>
    <row r="76" spans="1:6" x14ac:dyDescent="0.2">
      <c r="A76" s="4" t="s">
        <v>861</v>
      </c>
    </row>
    <row r="77" spans="1:6" x14ac:dyDescent="0.2">
      <c r="A77" s="258"/>
      <c r="B77" s="258"/>
      <c r="C77" s="294"/>
      <c r="D77" s="258"/>
      <c r="E77" s="286"/>
      <c r="F77" s="319"/>
    </row>
    <row r="78" spans="1:6" x14ac:dyDescent="0.2">
      <c r="A78" s="172" t="s">
        <v>1</v>
      </c>
      <c r="B78" s="172" t="s">
        <v>2</v>
      </c>
      <c r="C78" s="299" t="s">
        <v>3</v>
      </c>
      <c r="D78" s="173" t="s">
        <v>4</v>
      </c>
      <c r="E78" s="174" t="s">
        <v>5</v>
      </c>
      <c r="F78" s="183" t="s">
        <v>6</v>
      </c>
    </row>
    <row r="79" spans="1:6" s="266" customFormat="1" x14ac:dyDescent="0.2">
      <c r="A79" s="141" t="s">
        <v>50</v>
      </c>
      <c r="B79" s="142"/>
      <c r="C79" s="304"/>
      <c r="D79" s="144"/>
      <c r="E79" s="145"/>
      <c r="F79" s="148">
        <f>F72</f>
        <v>0</v>
      </c>
    </row>
    <row r="80" spans="1:6" x14ac:dyDescent="0.2">
      <c r="A80" s="259"/>
      <c r="B80" s="260"/>
      <c r="C80" s="290"/>
      <c r="D80" s="260"/>
      <c r="E80" s="261"/>
      <c r="F80" s="317"/>
    </row>
    <row r="81" spans="1:6" x14ac:dyDescent="0.2">
      <c r="A81" s="285" t="s">
        <v>711</v>
      </c>
      <c r="B81" s="284" t="s">
        <v>761</v>
      </c>
      <c r="C81" s="292" t="s">
        <v>736</v>
      </c>
      <c r="D81" s="256">
        <v>200</v>
      </c>
      <c r="E81" s="257">
        <v>0</v>
      </c>
      <c r="F81" s="316">
        <f>D81*E81</f>
        <v>0</v>
      </c>
    </row>
    <row r="82" spans="1:6" x14ac:dyDescent="0.2">
      <c r="A82" s="259"/>
      <c r="B82" s="260"/>
      <c r="C82" s="290"/>
      <c r="D82" s="260"/>
      <c r="E82" s="261"/>
      <c r="F82" s="317"/>
    </row>
    <row r="83" spans="1:6" x14ac:dyDescent="0.2">
      <c r="A83" s="285" t="s">
        <v>712</v>
      </c>
      <c r="B83" s="284" t="s">
        <v>760</v>
      </c>
      <c r="C83" s="138" t="s">
        <v>269</v>
      </c>
      <c r="D83" s="256">
        <v>30</v>
      </c>
      <c r="E83" s="257">
        <v>0</v>
      </c>
      <c r="F83" s="316">
        <f>D83*E83</f>
        <v>0</v>
      </c>
    </row>
    <row r="84" spans="1:6" x14ac:dyDescent="0.2">
      <c r="A84" s="259"/>
      <c r="B84" s="260"/>
      <c r="C84" s="290"/>
      <c r="D84" s="260"/>
      <c r="E84" s="261"/>
      <c r="F84" s="317"/>
    </row>
    <row r="85" spans="1:6" s="266" customFormat="1" x14ac:dyDescent="0.2">
      <c r="A85" s="282" t="s">
        <v>713</v>
      </c>
      <c r="B85" s="283" t="s">
        <v>714</v>
      </c>
      <c r="C85" s="295"/>
      <c r="D85" s="283"/>
      <c r="E85" s="291"/>
      <c r="F85" s="320"/>
    </row>
    <row r="86" spans="1:6" x14ac:dyDescent="0.2">
      <c r="A86" s="259"/>
      <c r="B86" s="260"/>
      <c r="C86" s="290"/>
      <c r="D86" s="260"/>
      <c r="E86" s="261"/>
      <c r="F86" s="317"/>
    </row>
    <row r="87" spans="1:6" x14ac:dyDescent="0.2">
      <c r="A87" s="255" t="s">
        <v>715</v>
      </c>
      <c r="B87" s="256" t="s">
        <v>716</v>
      </c>
      <c r="C87" s="292" t="s">
        <v>724</v>
      </c>
      <c r="D87" s="256">
        <v>2</v>
      </c>
      <c r="E87" s="257">
        <v>0</v>
      </c>
      <c r="F87" s="316">
        <f>D87*E87</f>
        <v>0</v>
      </c>
    </row>
    <row r="88" spans="1:6" x14ac:dyDescent="0.2">
      <c r="A88" s="259"/>
      <c r="B88" s="260"/>
      <c r="C88" s="290"/>
      <c r="D88" s="260"/>
      <c r="E88" s="261"/>
      <c r="F88" s="317"/>
    </row>
    <row r="89" spans="1:6" x14ac:dyDescent="0.2">
      <c r="A89" s="255" t="s">
        <v>717</v>
      </c>
      <c r="B89" s="256" t="s">
        <v>718</v>
      </c>
      <c r="C89" s="292" t="s">
        <v>724</v>
      </c>
      <c r="D89" s="256">
        <v>7</v>
      </c>
      <c r="E89" s="257">
        <v>0</v>
      </c>
      <c r="F89" s="316">
        <f>D89*E89</f>
        <v>0</v>
      </c>
    </row>
    <row r="90" spans="1:6" x14ac:dyDescent="0.2">
      <c r="A90" s="259"/>
      <c r="B90" s="260"/>
      <c r="C90" s="290"/>
      <c r="D90" s="260"/>
      <c r="E90" s="261"/>
      <c r="F90" s="317"/>
    </row>
    <row r="91" spans="1:6" x14ac:dyDescent="0.2">
      <c r="A91" s="255" t="s">
        <v>719</v>
      </c>
      <c r="B91" s="256" t="s">
        <v>720</v>
      </c>
      <c r="C91" s="292" t="s">
        <v>721</v>
      </c>
      <c r="D91" s="256">
        <f>13000-8000</f>
        <v>5000</v>
      </c>
      <c r="E91" s="257">
        <v>0</v>
      </c>
      <c r="F91" s="316">
        <f>D91*E91</f>
        <v>0</v>
      </c>
    </row>
    <row r="92" spans="1:6" x14ac:dyDescent="0.2">
      <c r="A92" s="259"/>
      <c r="B92" s="260"/>
      <c r="C92" s="290"/>
      <c r="D92" s="260"/>
      <c r="E92" s="261"/>
      <c r="F92" s="317"/>
    </row>
    <row r="93" spans="1:6" s="266" customFormat="1" x14ac:dyDescent="0.2">
      <c r="A93" s="287" t="s">
        <v>722</v>
      </c>
      <c r="B93" s="288" t="s">
        <v>723</v>
      </c>
      <c r="C93" s="296"/>
      <c r="D93" s="288"/>
      <c r="E93" s="289"/>
      <c r="F93" s="321"/>
    </row>
    <row r="94" spans="1:6" x14ac:dyDescent="0.2">
      <c r="A94" s="259"/>
      <c r="B94" s="260"/>
      <c r="C94" s="290"/>
      <c r="D94" s="260"/>
      <c r="E94" s="261"/>
      <c r="F94" s="317"/>
    </row>
    <row r="95" spans="1:6" x14ac:dyDescent="0.2">
      <c r="A95" s="259" t="s">
        <v>725</v>
      </c>
      <c r="B95" s="260" t="s">
        <v>830</v>
      </c>
      <c r="C95" s="290"/>
      <c r="D95" s="260"/>
      <c r="E95" s="261"/>
      <c r="F95" s="317"/>
    </row>
    <row r="96" spans="1:6" x14ac:dyDescent="0.2">
      <c r="A96" s="259"/>
      <c r="B96" s="260"/>
      <c r="C96" s="290"/>
      <c r="D96" s="260"/>
      <c r="E96" s="261"/>
      <c r="F96" s="317"/>
    </row>
    <row r="97" spans="1:9" x14ac:dyDescent="0.2">
      <c r="A97" s="306" t="s">
        <v>726</v>
      </c>
      <c r="B97" s="256" t="s">
        <v>831</v>
      </c>
      <c r="C97" s="292" t="s">
        <v>114</v>
      </c>
      <c r="D97" s="256">
        <f>200-135</f>
        <v>65</v>
      </c>
      <c r="E97" s="257">
        <v>0</v>
      </c>
      <c r="F97" s="316">
        <f>D97*E97</f>
        <v>0</v>
      </c>
      <c r="I97" s="252">
        <v>388</v>
      </c>
    </row>
    <row r="98" spans="1:9" x14ac:dyDescent="0.2">
      <c r="A98" s="259"/>
      <c r="B98" s="260"/>
      <c r="C98" s="290"/>
      <c r="D98" s="260"/>
      <c r="E98" s="261"/>
      <c r="F98" s="317"/>
    </row>
    <row r="99" spans="1:9" x14ac:dyDescent="0.2">
      <c r="A99" s="306" t="s">
        <v>661</v>
      </c>
      <c r="B99" s="256" t="s">
        <v>832</v>
      </c>
      <c r="C99" s="292" t="s">
        <v>114</v>
      </c>
      <c r="D99" s="256">
        <v>10</v>
      </c>
      <c r="E99" s="257">
        <v>0</v>
      </c>
      <c r="F99" s="316">
        <f>D99*E99</f>
        <v>0</v>
      </c>
    </row>
    <row r="100" spans="1:9" x14ac:dyDescent="0.2">
      <c r="A100" s="259"/>
      <c r="B100" s="260"/>
      <c r="C100" s="290"/>
      <c r="D100" s="260"/>
      <c r="E100" s="261"/>
      <c r="F100" s="317"/>
    </row>
    <row r="101" spans="1:9" x14ac:dyDescent="0.2">
      <c r="A101" s="306" t="s">
        <v>662</v>
      </c>
      <c r="B101" s="256" t="s">
        <v>833</v>
      </c>
      <c r="C101" s="292" t="s">
        <v>114</v>
      </c>
      <c r="D101" s="256">
        <f>38-25</f>
        <v>13</v>
      </c>
      <c r="E101" s="257">
        <v>0</v>
      </c>
      <c r="F101" s="316">
        <f>D101*E101</f>
        <v>0</v>
      </c>
    </row>
    <row r="102" spans="1:9" x14ac:dyDescent="0.2">
      <c r="A102" s="259"/>
      <c r="B102" s="260"/>
      <c r="C102" s="290"/>
      <c r="D102" s="260"/>
      <c r="E102" s="261"/>
      <c r="F102" s="317"/>
    </row>
    <row r="103" spans="1:9" x14ac:dyDescent="0.2">
      <c r="A103" s="255" t="s">
        <v>727</v>
      </c>
      <c r="B103" s="256" t="s">
        <v>728</v>
      </c>
      <c r="C103" s="292"/>
      <c r="D103" s="256"/>
      <c r="E103" s="257"/>
      <c r="F103" s="316"/>
    </row>
    <row r="104" spans="1:9" x14ac:dyDescent="0.2">
      <c r="A104" s="259"/>
      <c r="B104" s="260"/>
      <c r="C104" s="290"/>
      <c r="D104" s="260"/>
      <c r="E104" s="261"/>
      <c r="F104" s="317"/>
    </row>
    <row r="105" spans="1:9" x14ac:dyDescent="0.2">
      <c r="A105" s="306" t="s">
        <v>726</v>
      </c>
      <c r="B105" s="256" t="s">
        <v>831</v>
      </c>
      <c r="C105" s="292" t="s">
        <v>114</v>
      </c>
      <c r="D105" s="256">
        <f>200-135</f>
        <v>65</v>
      </c>
      <c r="E105" s="257">
        <v>0</v>
      </c>
      <c r="F105" s="316">
        <f>D105*E105</f>
        <v>0</v>
      </c>
    </row>
    <row r="106" spans="1:9" x14ac:dyDescent="0.2">
      <c r="A106" s="305"/>
      <c r="B106" s="260"/>
      <c r="C106" s="290"/>
      <c r="D106" s="260"/>
      <c r="E106" s="261"/>
      <c r="F106" s="317"/>
    </row>
    <row r="107" spans="1:9" x14ac:dyDescent="0.2">
      <c r="A107" s="306" t="s">
        <v>661</v>
      </c>
      <c r="B107" s="256" t="s">
        <v>832</v>
      </c>
      <c r="C107" s="292" t="s">
        <v>114</v>
      </c>
      <c r="D107" s="256">
        <v>10</v>
      </c>
      <c r="E107" s="257">
        <v>0</v>
      </c>
      <c r="F107" s="316">
        <f>D107*E107</f>
        <v>0</v>
      </c>
    </row>
    <row r="108" spans="1:9" x14ac:dyDescent="0.2">
      <c r="A108" s="305"/>
      <c r="B108" s="260"/>
      <c r="C108" s="290"/>
      <c r="D108" s="260"/>
      <c r="E108" s="261"/>
      <c r="F108" s="317"/>
    </row>
    <row r="109" spans="1:9" x14ac:dyDescent="0.2">
      <c r="A109" s="306" t="s">
        <v>662</v>
      </c>
      <c r="B109" s="256" t="s">
        <v>833</v>
      </c>
      <c r="C109" s="292" t="s">
        <v>114</v>
      </c>
      <c r="D109" s="256">
        <f>38-25</f>
        <v>13</v>
      </c>
      <c r="E109" s="257">
        <v>0</v>
      </c>
      <c r="F109" s="316">
        <f>D109*E109</f>
        <v>0</v>
      </c>
    </row>
    <row r="110" spans="1:9" x14ac:dyDescent="0.2">
      <c r="A110" s="259"/>
      <c r="B110" s="260"/>
      <c r="C110" s="290"/>
      <c r="D110" s="260"/>
      <c r="E110" s="261"/>
      <c r="F110" s="317"/>
    </row>
    <row r="111" spans="1:9" x14ac:dyDescent="0.2">
      <c r="A111" s="255" t="s">
        <v>729</v>
      </c>
      <c r="B111" s="256" t="s">
        <v>730</v>
      </c>
      <c r="C111" s="292"/>
      <c r="D111" s="256"/>
      <c r="E111" s="257"/>
      <c r="F111" s="316"/>
    </row>
    <row r="112" spans="1:9" x14ac:dyDescent="0.2">
      <c r="A112" s="259"/>
      <c r="B112" s="260"/>
      <c r="C112" s="290"/>
      <c r="D112" s="260"/>
      <c r="E112" s="261"/>
      <c r="F112" s="317"/>
    </row>
    <row r="113" spans="1:6" x14ac:dyDescent="0.2">
      <c r="A113" s="306" t="s">
        <v>726</v>
      </c>
      <c r="B113" s="256" t="s">
        <v>831</v>
      </c>
      <c r="C113" s="290" t="s">
        <v>703</v>
      </c>
      <c r="D113" s="260">
        <v>135</v>
      </c>
      <c r="E113" s="261">
        <v>0</v>
      </c>
      <c r="F113" s="317">
        <f>D113*E113</f>
        <v>0</v>
      </c>
    </row>
    <row r="114" spans="1:6" x14ac:dyDescent="0.2">
      <c r="A114" s="305"/>
      <c r="B114" s="260"/>
      <c r="C114" s="290"/>
      <c r="D114" s="260"/>
      <c r="E114" s="261"/>
      <c r="F114" s="317"/>
    </row>
    <row r="115" spans="1:6" x14ac:dyDescent="0.2">
      <c r="A115" s="306" t="s">
        <v>661</v>
      </c>
      <c r="B115" s="256" t="s">
        <v>832</v>
      </c>
      <c r="C115" s="290" t="s">
        <v>703</v>
      </c>
      <c r="D115" s="260">
        <v>25</v>
      </c>
      <c r="E115" s="261">
        <v>0</v>
      </c>
      <c r="F115" s="317">
        <f>D115*E115</f>
        <v>0</v>
      </c>
    </row>
    <row r="116" spans="1:6" x14ac:dyDescent="0.2">
      <c r="A116" s="305"/>
      <c r="B116" s="260"/>
      <c r="C116" s="290"/>
      <c r="D116" s="260"/>
      <c r="E116" s="261"/>
      <c r="F116" s="317"/>
    </row>
    <row r="117" spans="1:6" x14ac:dyDescent="0.2">
      <c r="A117" s="306" t="s">
        <v>662</v>
      </c>
      <c r="B117" s="256" t="s">
        <v>833</v>
      </c>
      <c r="C117" s="290" t="s">
        <v>703</v>
      </c>
      <c r="D117" s="260">
        <f>38-25</f>
        <v>13</v>
      </c>
      <c r="E117" s="261">
        <v>0</v>
      </c>
      <c r="F117" s="317">
        <f>D117*E117</f>
        <v>0</v>
      </c>
    </row>
    <row r="118" spans="1:6" x14ac:dyDescent="0.2">
      <c r="A118" s="259"/>
      <c r="B118" s="260"/>
      <c r="C118" s="290"/>
      <c r="D118" s="260"/>
      <c r="E118" s="261"/>
      <c r="F118" s="317"/>
    </row>
    <row r="119" spans="1:6" s="311" customFormat="1" ht="38.25" x14ac:dyDescent="0.25">
      <c r="A119" s="285" t="s">
        <v>731</v>
      </c>
      <c r="B119" s="307" t="s">
        <v>762</v>
      </c>
      <c r="C119" s="308" t="s">
        <v>703</v>
      </c>
      <c r="D119" s="309">
        <v>125</v>
      </c>
      <c r="E119" s="310">
        <v>0</v>
      </c>
      <c r="F119" s="322">
        <f>D119*E119</f>
        <v>0</v>
      </c>
    </row>
    <row r="120" spans="1:6" x14ac:dyDescent="0.2">
      <c r="A120" s="259"/>
      <c r="B120" s="260"/>
      <c r="C120" s="290"/>
      <c r="D120" s="260"/>
      <c r="E120" s="261"/>
      <c r="F120" s="317"/>
    </row>
    <row r="121" spans="1:6" s="266" customFormat="1" x14ac:dyDescent="0.2">
      <c r="A121" s="282" t="s">
        <v>732</v>
      </c>
      <c r="B121" s="283" t="s">
        <v>733</v>
      </c>
      <c r="C121" s="295"/>
      <c r="D121" s="283"/>
      <c r="E121" s="291"/>
      <c r="F121" s="320"/>
    </row>
    <row r="122" spans="1:6" s="266" customFormat="1" x14ac:dyDescent="0.2">
      <c r="A122" s="287"/>
      <c r="B122" s="288"/>
      <c r="C122" s="296"/>
      <c r="D122" s="288"/>
      <c r="E122" s="289"/>
      <c r="F122" s="321"/>
    </row>
    <row r="123" spans="1:6" x14ac:dyDescent="0.2">
      <c r="A123" s="255" t="s">
        <v>734</v>
      </c>
      <c r="B123" s="256" t="s">
        <v>735</v>
      </c>
      <c r="C123" s="292" t="s">
        <v>736</v>
      </c>
      <c r="D123" s="256">
        <v>85</v>
      </c>
      <c r="E123" s="257">
        <v>0</v>
      </c>
      <c r="F123" s="316">
        <f>D123*E123</f>
        <v>0</v>
      </c>
    </row>
    <row r="124" spans="1:6" s="266" customFormat="1" x14ac:dyDescent="0.2">
      <c r="A124" s="287"/>
      <c r="B124" s="288"/>
      <c r="C124" s="296"/>
      <c r="D124" s="288"/>
      <c r="E124" s="289"/>
      <c r="F124" s="321"/>
    </row>
    <row r="125" spans="1:6" x14ac:dyDescent="0.2">
      <c r="A125" s="255" t="s">
        <v>737</v>
      </c>
      <c r="B125" s="256" t="s">
        <v>738</v>
      </c>
      <c r="C125" s="292" t="s">
        <v>736</v>
      </c>
      <c r="D125" s="256">
        <v>85</v>
      </c>
      <c r="E125" s="257">
        <v>0</v>
      </c>
      <c r="F125" s="316">
        <f>D125*E125</f>
        <v>0</v>
      </c>
    </row>
    <row r="126" spans="1:6" x14ac:dyDescent="0.2">
      <c r="A126" s="259"/>
      <c r="B126" s="260"/>
      <c r="C126" s="290"/>
      <c r="D126" s="260"/>
      <c r="E126" s="261"/>
      <c r="F126" s="317"/>
    </row>
    <row r="127" spans="1:6" x14ac:dyDescent="0.2">
      <c r="A127" s="255" t="s">
        <v>739</v>
      </c>
      <c r="B127" s="256" t="s">
        <v>740</v>
      </c>
      <c r="C127" s="292" t="s">
        <v>736</v>
      </c>
      <c r="D127" s="256">
        <v>155</v>
      </c>
      <c r="E127" s="257">
        <v>0</v>
      </c>
      <c r="F127" s="316">
        <f>D127*E127</f>
        <v>0</v>
      </c>
    </row>
    <row r="128" spans="1:6" x14ac:dyDescent="0.2">
      <c r="A128" s="259"/>
      <c r="B128" s="260"/>
      <c r="C128" s="290"/>
      <c r="D128" s="260"/>
      <c r="E128" s="261"/>
      <c r="F128" s="317"/>
    </row>
    <row r="129" spans="1:6" s="266" customFormat="1" x14ac:dyDescent="0.2">
      <c r="A129" s="282" t="s">
        <v>741</v>
      </c>
      <c r="B129" s="283" t="s">
        <v>742</v>
      </c>
      <c r="C129" s="295"/>
      <c r="D129" s="283"/>
      <c r="E129" s="291"/>
      <c r="F129" s="320"/>
    </row>
    <row r="130" spans="1:6" s="266" customFormat="1" x14ac:dyDescent="0.2">
      <c r="A130" s="287"/>
      <c r="B130" s="288"/>
      <c r="C130" s="296"/>
      <c r="D130" s="288"/>
      <c r="E130" s="289"/>
      <c r="F130" s="321"/>
    </row>
    <row r="131" spans="1:6" x14ac:dyDescent="0.2">
      <c r="A131" s="255" t="s">
        <v>743</v>
      </c>
      <c r="B131" s="256" t="s">
        <v>748</v>
      </c>
      <c r="C131" s="292" t="s">
        <v>114</v>
      </c>
      <c r="D131" s="256">
        <v>24</v>
      </c>
      <c r="E131" s="257">
        <v>0</v>
      </c>
      <c r="F131" s="316">
        <f>D131*E131</f>
        <v>0</v>
      </c>
    </row>
    <row r="132" spans="1:6" x14ac:dyDescent="0.2">
      <c r="A132" s="259"/>
      <c r="B132" s="260"/>
      <c r="C132" s="290"/>
      <c r="D132" s="260"/>
      <c r="E132" s="261"/>
      <c r="F132" s="317"/>
    </row>
    <row r="133" spans="1:6" x14ac:dyDescent="0.2">
      <c r="A133" s="255" t="s">
        <v>744</v>
      </c>
      <c r="B133" s="256" t="s">
        <v>745</v>
      </c>
      <c r="C133" s="292" t="s">
        <v>114</v>
      </c>
      <c r="D133" s="256">
        <v>24</v>
      </c>
      <c r="E133" s="257">
        <v>0</v>
      </c>
      <c r="F133" s="316">
        <f>D133*E133</f>
        <v>0</v>
      </c>
    </row>
    <row r="134" spans="1:6" x14ac:dyDescent="0.2">
      <c r="A134" s="259"/>
      <c r="B134" s="260"/>
      <c r="C134" s="290"/>
      <c r="D134" s="260"/>
      <c r="E134" s="261"/>
      <c r="F134" s="317"/>
    </row>
    <row r="135" spans="1:6" x14ac:dyDescent="0.2">
      <c r="A135" s="255" t="s">
        <v>746</v>
      </c>
      <c r="B135" s="256" t="s">
        <v>747</v>
      </c>
      <c r="C135" s="292" t="s">
        <v>114</v>
      </c>
      <c r="D135" s="256">
        <v>15</v>
      </c>
      <c r="E135" s="257">
        <v>0</v>
      </c>
      <c r="F135" s="316">
        <f>D135*E135</f>
        <v>0</v>
      </c>
    </row>
    <row r="136" spans="1:6" x14ac:dyDescent="0.2">
      <c r="A136" s="259"/>
      <c r="B136" s="260"/>
      <c r="C136" s="290"/>
      <c r="D136" s="260"/>
      <c r="E136" s="261"/>
      <c r="F136" s="317"/>
    </row>
    <row r="137" spans="1:6" x14ac:dyDescent="0.2">
      <c r="A137" s="255" t="s">
        <v>749</v>
      </c>
      <c r="B137" s="256" t="s">
        <v>763</v>
      </c>
      <c r="C137" s="292" t="s">
        <v>114</v>
      </c>
      <c r="D137" s="256">
        <v>40</v>
      </c>
      <c r="E137" s="257">
        <v>0</v>
      </c>
      <c r="F137" s="316">
        <f>D137*E137</f>
        <v>0</v>
      </c>
    </row>
    <row r="138" spans="1:6" x14ac:dyDescent="0.2">
      <c r="A138" s="259"/>
      <c r="B138" s="260"/>
      <c r="C138" s="290"/>
      <c r="D138" s="260"/>
      <c r="E138" s="261"/>
      <c r="F138" s="317"/>
    </row>
    <row r="139" spans="1:6" s="266" customFormat="1" x14ac:dyDescent="0.2">
      <c r="A139" s="287" t="s">
        <v>750</v>
      </c>
      <c r="B139" s="288" t="s">
        <v>751</v>
      </c>
      <c r="C139" s="296"/>
      <c r="D139" s="288"/>
      <c r="E139" s="289"/>
      <c r="F139" s="321"/>
    </row>
    <row r="140" spans="1:6" x14ac:dyDescent="0.2">
      <c r="A140" s="259"/>
      <c r="B140" s="260"/>
      <c r="C140" s="290"/>
      <c r="D140" s="260"/>
      <c r="E140" s="261"/>
      <c r="F140" s="317"/>
    </row>
    <row r="141" spans="1:6" ht="25.5" x14ac:dyDescent="0.2">
      <c r="A141" s="285" t="s">
        <v>752</v>
      </c>
      <c r="B141" s="284" t="s">
        <v>753</v>
      </c>
      <c r="C141" s="308" t="s">
        <v>269</v>
      </c>
      <c r="D141" s="256">
        <v>85</v>
      </c>
      <c r="E141" s="257">
        <v>0</v>
      </c>
      <c r="F141" s="316">
        <f>D141*E141</f>
        <v>0</v>
      </c>
    </row>
    <row r="142" spans="1:6" x14ac:dyDescent="0.2">
      <c r="A142" s="259"/>
      <c r="B142" s="260"/>
      <c r="C142" s="290"/>
      <c r="D142" s="260"/>
      <c r="E142" s="261"/>
      <c r="F142" s="317"/>
    </row>
    <row r="143" spans="1:6" x14ac:dyDescent="0.2">
      <c r="A143" s="255"/>
      <c r="B143" s="256"/>
      <c r="C143" s="292"/>
      <c r="D143" s="256"/>
      <c r="E143" s="257"/>
      <c r="F143" s="316"/>
    </row>
    <row r="144" spans="1:6" x14ac:dyDescent="0.2">
      <c r="A144" s="259"/>
      <c r="B144" s="260"/>
      <c r="C144" s="290"/>
      <c r="D144" s="260"/>
      <c r="E144" s="261"/>
      <c r="F144" s="317"/>
    </row>
    <row r="145" spans="1:6" x14ac:dyDescent="0.2">
      <c r="A145" s="255"/>
      <c r="B145" s="256"/>
      <c r="C145" s="292"/>
      <c r="D145" s="256"/>
      <c r="E145" s="257"/>
      <c r="F145" s="316"/>
    </row>
    <row r="146" spans="1:6" x14ac:dyDescent="0.2">
      <c r="A146" s="259"/>
      <c r="B146" s="260"/>
      <c r="C146" s="290"/>
      <c r="D146" s="260"/>
      <c r="E146" s="261"/>
      <c r="F146" s="317"/>
    </row>
    <row r="147" spans="1:6" x14ac:dyDescent="0.2">
      <c r="A147" s="255"/>
      <c r="B147" s="256"/>
      <c r="C147" s="292"/>
      <c r="D147" s="256"/>
      <c r="E147" s="257"/>
      <c r="F147" s="316"/>
    </row>
    <row r="148" spans="1:6" x14ac:dyDescent="0.2">
      <c r="A148" s="259"/>
      <c r="B148" s="260"/>
      <c r="C148" s="290"/>
      <c r="D148" s="260"/>
      <c r="E148" s="261"/>
      <c r="F148" s="317"/>
    </row>
    <row r="149" spans="1:6" x14ac:dyDescent="0.2">
      <c r="A149" s="255"/>
      <c r="B149" s="263"/>
      <c r="C149" s="297"/>
      <c r="D149" s="263"/>
      <c r="E149" s="264"/>
      <c r="F149" s="323"/>
    </row>
    <row r="150" spans="1:6" s="266" customFormat="1" x14ac:dyDescent="0.2">
      <c r="A150" s="324" t="s">
        <v>124</v>
      </c>
      <c r="B150" s="398" t="s">
        <v>442</v>
      </c>
      <c r="C150" s="398"/>
      <c r="D150" s="398"/>
      <c r="E150" s="399"/>
      <c r="F150" s="325">
        <f>SUM(F79:F148)</f>
        <v>0</v>
      </c>
    </row>
  </sheetData>
  <mergeCells count="1">
    <mergeCell ref="B150:E150"/>
  </mergeCells>
  <pageMargins left="0.7" right="0.7" top="0.75" bottom="0.75" header="0.3" footer="0.3"/>
  <pageSetup paperSize="9" scale="68" orientation="portrait" r:id="rId1"/>
  <rowBreaks count="1" manualBreakCount="1">
    <brk id="7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19</vt:i4>
      </vt:variant>
    </vt:vector>
  </HeadingPairs>
  <TitlesOfParts>
    <vt:vector size="43" baseType="lpstr">
      <vt:lpstr>SUMMARY</vt:lpstr>
      <vt:lpstr>C1.2</vt:lpstr>
      <vt:lpstr>C1.3 </vt:lpstr>
      <vt:lpstr>C1.4</vt:lpstr>
      <vt:lpstr>C1.5</vt:lpstr>
      <vt:lpstr>C1.6</vt:lpstr>
      <vt:lpstr>C1.7</vt:lpstr>
      <vt:lpstr>C3.1</vt:lpstr>
      <vt:lpstr>C3.2</vt:lpstr>
      <vt:lpstr>C3.3</vt:lpstr>
      <vt:lpstr>C4.1</vt:lpstr>
      <vt:lpstr>C4.2</vt:lpstr>
      <vt:lpstr>C4.4</vt:lpstr>
      <vt:lpstr>C.5.1</vt:lpstr>
      <vt:lpstr>C5.2</vt:lpstr>
      <vt:lpstr>C5.3</vt:lpstr>
      <vt:lpstr>C5.4</vt:lpstr>
      <vt:lpstr>C6.2</vt:lpstr>
      <vt:lpstr>C8.1</vt:lpstr>
      <vt:lpstr>C.9.1</vt:lpstr>
      <vt:lpstr>C.11.6</vt:lpstr>
      <vt:lpstr>C11.7</vt:lpstr>
      <vt:lpstr>C11.9</vt:lpstr>
      <vt:lpstr>G.10</vt:lpstr>
      <vt:lpstr>C.5.1!Print_Area</vt:lpstr>
      <vt:lpstr>C.9.1!Print_Area</vt:lpstr>
      <vt:lpstr>C1.2!Print_Area</vt:lpstr>
      <vt:lpstr>'C1.3 '!Print_Area</vt:lpstr>
      <vt:lpstr>C1.4!Print_Area</vt:lpstr>
      <vt:lpstr>C1.5!Print_Area</vt:lpstr>
      <vt:lpstr>C1.7!Print_Area</vt:lpstr>
      <vt:lpstr>C11.7!Print_Area</vt:lpstr>
      <vt:lpstr>C11.9!Print_Area</vt:lpstr>
      <vt:lpstr>C3.1!Print_Area</vt:lpstr>
      <vt:lpstr>C3.2!Print_Area</vt:lpstr>
      <vt:lpstr>C3.3!Print_Area</vt:lpstr>
      <vt:lpstr>C4.1!Print_Area</vt:lpstr>
      <vt:lpstr>C4.2!Print_Area</vt:lpstr>
      <vt:lpstr>C5.3!Print_Area</vt:lpstr>
      <vt:lpstr>C5.4!Print_Area</vt:lpstr>
      <vt:lpstr>C6.2!Print_Area</vt:lpstr>
      <vt:lpstr>G.10!Print_Area</vt:lpstr>
      <vt:lpstr>SUMMARY!Print_Area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MCE</dc:creator>
  <cp:lastModifiedBy>RK Dikgale</cp:lastModifiedBy>
  <cp:lastPrinted>2025-02-10T08:09:08Z</cp:lastPrinted>
  <dcterms:created xsi:type="dcterms:W3CDTF">2024-05-29T16:55:22Z</dcterms:created>
  <dcterms:modified xsi:type="dcterms:W3CDTF">2025-06-24T14:36:56Z</dcterms:modified>
</cp:coreProperties>
</file>